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mma Cosido\Documents\Mesa contratacion\"/>
    </mc:Choice>
  </mc:AlternateContent>
  <bookViews>
    <workbookView xWindow="0" yWindow="0" windowWidth="28800" windowHeight="12135"/>
  </bookViews>
  <sheets>
    <sheet name="Anexo" sheetId="2" r:id="rId1"/>
    <sheet name="Hoja1" sheetId="1" r:id="rId2"/>
  </sheets>
  <definedNames>
    <definedName name="_xlnm.Print_Area" localSheetId="0">Anexo!$A$1:$J$105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G66" i="2"/>
  <c r="I66" i="2" l="1"/>
  <c r="I41" i="2" l="1"/>
  <c r="G41" i="2"/>
  <c r="I44" i="2"/>
  <c r="G44" i="2"/>
  <c r="G52" i="2"/>
  <c r="I52" i="2"/>
  <c r="D14" i="2" l="1"/>
  <c r="I14" i="2" s="1"/>
  <c r="D15" i="2"/>
  <c r="I15" i="2" s="1"/>
  <c r="D16" i="2"/>
  <c r="I16" i="2" s="1"/>
  <c r="D17" i="2"/>
  <c r="I17" i="2" s="1"/>
  <c r="D18" i="2"/>
  <c r="I18" i="2" s="1"/>
  <c r="D19" i="2"/>
  <c r="I19" i="2" s="1"/>
  <c r="D20" i="2"/>
  <c r="I20" i="2" s="1"/>
  <c r="D21" i="2"/>
  <c r="I21" i="2" s="1"/>
  <c r="D22" i="2"/>
  <c r="I22" i="2" s="1"/>
  <c r="D23" i="2"/>
  <c r="I23" i="2" s="1"/>
  <c r="D24" i="2"/>
  <c r="I24" i="2" s="1"/>
  <c r="D25" i="2"/>
  <c r="I25" i="2" s="1"/>
  <c r="D26" i="2"/>
  <c r="I26" i="2" s="1"/>
  <c r="C27" i="2"/>
  <c r="A34" i="2"/>
  <c r="D36" i="2"/>
  <c r="I36" i="2" s="1"/>
  <c r="G36" i="2"/>
  <c r="D37" i="2"/>
  <c r="G37" i="2" s="1"/>
  <c r="D38" i="2"/>
  <c r="G38" i="2"/>
  <c r="I38" i="2"/>
  <c r="D39" i="2"/>
  <c r="G39" i="2" s="1"/>
  <c r="I39" i="2"/>
  <c r="D40" i="2"/>
  <c r="I40" i="2" s="1"/>
  <c r="G40" i="2"/>
  <c r="D42" i="2"/>
  <c r="G42" i="2"/>
  <c r="I42" i="2"/>
  <c r="D43" i="2"/>
  <c r="G43" i="2" s="1"/>
  <c r="I43" i="2"/>
  <c r="D45" i="2"/>
  <c r="G45" i="2"/>
  <c r="I45" i="2"/>
  <c r="D46" i="2"/>
  <c r="G46" i="2" s="1"/>
  <c r="I46" i="2"/>
  <c r="D47" i="2"/>
  <c r="I47" i="2" s="1"/>
  <c r="G47" i="2"/>
  <c r="D48" i="2"/>
  <c r="G48" i="2" s="1"/>
  <c r="D49" i="2"/>
  <c r="G49" i="2"/>
  <c r="I49" i="2"/>
  <c r="D50" i="2"/>
  <c r="G50" i="2" s="1"/>
  <c r="I50" i="2"/>
  <c r="D51" i="2"/>
  <c r="I51" i="2" s="1"/>
  <c r="G51" i="2"/>
  <c r="D53" i="2"/>
  <c r="G53" i="2"/>
  <c r="D54" i="2"/>
  <c r="G54" i="2"/>
  <c r="D55" i="2"/>
  <c r="G55" i="2"/>
  <c r="I55" i="2"/>
  <c r="D56" i="2"/>
  <c r="G56" i="2" s="1"/>
  <c r="I56" i="2"/>
  <c r="D57" i="2"/>
  <c r="I57" i="2" s="1"/>
  <c r="G57" i="2"/>
  <c r="D58" i="2"/>
  <c r="G58" i="2" s="1"/>
  <c r="D59" i="2"/>
  <c r="G59" i="2"/>
  <c r="I59" i="2"/>
  <c r="D60" i="2"/>
  <c r="G60" i="2" s="1"/>
  <c r="I60" i="2"/>
  <c r="C61" i="2"/>
  <c r="D66" i="2"/>
  <c r="C67" i="2"/>
  <c r="K71" i="2"/>
  <c r="G80" i="2"/>
  <c r="H92" i="2"/>
  <c r="G71" i="2" l="1"/>
  <c r="D67" i="2"/>
  <c r="D27" i="2"/>
  <c r="I67" i="2"/>
  <c r="I58" i="2"/>
  <c r="I48" i="2"/>
  <c r="D61" i="2"/>
  <c r="I37" i="2"/>
  <c r="I61" i="2" l="1"/>
  <c r="I71" i="2" s="1"/>
  <c r="D32" i="2"/>
  <c r="I27" i="2"/>
  <c r="I32" i="2" s="1"/>
  <c r="I73" i="2" l="1"/>
  <c r="G77" i="2"/>
  <c r="G85" i="2"/>
  <c r="G89" i="2"/>
  <c r="I96" i="2"/>
  <c r="I98" i="2" s="1"/>
  <c r="G90" i="2"/>
  <c r="G88" i="2"/>
  <c r="G86" i="2"/>
  <c r="G87" i="2"/>
  <c r="G84" i="2"/>
  <c r="G81" i="2"/>
  <c r="H99" i="2" l="1"/>
  <c r="G92" i="2"/>
</calcChain>
</file>

<file path=xl/sharedStrings.xml><?xml version="1.0" encoding="utf-8"?>
<sst xmlns="http://schemas.openxmlformats.org/spreadsheetml/2006/main" count="128" uniqueCount="113">
  <si>
    <t>Retorno ofrecido</t>
  </si>
  <si>
    <t>Si resultado final &lt;0: Establecer retorno de dicho resultado en términos porcentuales. El retorno ha de ser al menos del 0,01 %</t>
  </si>
  <si>
    <t>RESULTADO FINAL</t>
  </si>
  <si>
    <t>TOTAL A + B</t>
  </si>
  <si>
    <t>B</t>
  </si>
  <si>
    <t>BENEFICIO DE LA CUENTA</t>
  </si>
  <si>
    <r>
      <t xml:space="preserve">B = Beneficio de la agencia
</t>
    </r>
    <r>
      <rPr>
        <b/>
        <sz val="10"/>
        <color theme="0"/>
        <rFont val="Gill Sans MT"/>
        <family val="2"/>
      </rPr>
      <t>Deberá expresarse porcentualmente, indicando claramente la base sobre la que se incluye el porcentaje (qué elementos incluye).</t>
    </r>
    <r>
      <rPr>
        <b/>
        <sz val="15"/>
        <color theme="0"/>
        <rFont val="Gill Sans MT"/>
        <family val="2"/>
      </rPr>
      <t xml:space="preserve"> </t>
    </r>
  </si>
  <si>
    <t>A</t>
  </si>
  <si>
    <t>TOTAL GASTOS</t>
  </si>
  <si>
    <t>….</t>
  </si>
  <si>
    <t>VII. SERVICIOS CENTRALES</t>
  </si>
  <si>
    <t>VI. FINANCIEROS</t>
  </si>
  <si>
    <t>V. SEGUROS, TASAS</t>
  </si>
  <si>
    <t>IV. TECNOLOGÍA GLOBAL/ REDES/AMADEUD/BERONI/SAVIA..</t>
  </si>
  <si>
    <t>III. EQUIPAMIENTOS Y MATERIAL DE OFICINA</t>
  </si>
  <si>
    <t>II. COMUNICACIONES, SERVICIOS Y SUMINISTROS</t>
  </si>
  <si>
    <t>I. OFICINA</t>
  </si>
  <si>
    <t>Importe de gastos / comisión ventas</t>
  </si>
  <si>
    <t>DETALLE GASTOS DE EXPLOTACIÓN (Partidas de Ejemplo)</t>
  </si>
  <si>
    <t>e. Costes directos de personal (salario total / comisiones ventas)</t>
  </si>
  <si>
    <t>d. Salario total de los trabajadores ofrecidos para servir la cuenta (salario medio * nº de trabajadores)</t>
  </si>
  <si>
    <t>c. Trabajadores necesarios para servir la cuenta en out-plant (5 jornada completa + 2 de apoyo)</t>
  </si>
  <si>
    <t>b. Salario medio por trabajador por 4 años</t>
  </si>
  <si>
    <t>a. Producción media anual por colaboraror (comisiones ventas/nº trabajadores/4 años)</t>
  </si>
  <si>
    <t>SUELDOS Y SALARIOS</t>
  </si>
  <si>
    <t>A = Costes de Explotación [Sueldos y salarios + Gastos de explotación (licencias, suministros, etc-)]. Período 2017-2021 (4 años)</t>
  </si>
  <si>
    <t>TOTAL D + C</t>
  </si>
  <si>
    <t>C</t>
  </si>
  <si>
    <t xml:space="preserve">CÁNON TRANSACCIONALIZADO ó Total Service Fee </t>
  </si>
  <si>
    <t>Se consignará en términos sin IVA incluido</t>
  </si>
  <si>
    <t>Fee ofrecido:</t>
  </si>
  <si>
    <t>Cálculo en función de las cifras de facturación presentadas</t>
  </si>
  <si>
    <t>Nº transaciones:</t>
  </si>
  <si>
    <t>Subtotal canon servicios hosteleros</t>
  </si>
  <si>
    <t>Hotel grupos (gestión directa FIIAPP)</t>
  </si>
  <si>
    <t>Hoteles pago directo</t>
  </si>
  <si>
    <t>Servicios hoteleros según PCT</t>
  </si>
  <si>
    <t>Resultado
( % fee ofrecido sobre volumen facturación periodo contrato)</t>
  </si>
  <si>
    <t>Fee ofrecido</t>
  </si>
  <si>
    <t>Resultado máximo
(%fee máximo sobre volumen facturación periodo contrato)</t>
  </si>
  <si>
    <t>Fee máximo</t>
  </si>
  <si>
    <t>Fee mínimo</t>
  </si>
  <si>
    <t>Volumen facturación aproximado en el período 2017-2021</t>
  </si>
  <si>
    <t>Volumen facturación
(año referencia: 2016)</t>
  </si>
  <si>
    <t>Tipo de Transacción / Compra</t>
  </si>
  <si>
    <t>Subtotal canon billetes aéreos y de otros medios de transporte</t>
  </si>
  <si>
    <t>Otros servicios no contemplados anteriormente</t>
  </si>
  <si>
    <t>Cancelaciones y reembolsos (hoteles)</t>
  </si>
  <si>
    <t>Servicio 24 horas GRUPOS</t>
  </si>
  <si>
    <t>Servicio 24 horas</t>
  </si>
  <si>
    <t>Otras gestiones</t>
  </si>
  <si>
    <t>Gestión de visados</t>
  </si>
  <si>
    <t>Hoteles Internacionales</t>
  </si>
  <si>
    <t>Hoteles Nacionales</t>
  </si>
  <si>
    <t>Emisión billetes - programas fidelización</t>
  </si>
  <si>
    <t>Estados de vuelo</t>
  </si>
  <si>
    <t>Devolución de tasas</t>
  </si>
  <si>
    <t>VOID</t>
  </si>
  <si>
    <t>Reemisiones</t>
  </si>
  <si>
    <t>Reembolsos</t>
  </si>
  <si>
    <t>Reserva servicios vuelo (asiento, equipaje…)</t>
  </si>
  <si>
    <t>EMD Aereos</t>
  </si>
  <si>
    <t>Servicios auxiliares o complementarios</t>
  </si>
  <si>
    <t>Alquiler vehículos con y sin conductor</t>
  </si>
  <si>
    <t>Ferrocarril</t>
  </si>
  <si>
    <t>Ferry, Barco</t>
  </si>
  <si>
    <t>Emisión Vuelos Grupos</t>
  </si>
  <si>
    <t>Emisión Vuelos Larga Distancia</t>
  </si>
  <si>
    <t>Emisión Vuelos Media Distancia</t>
  </si>
  <si>
    <t>Emisión Vuelos Domésticos Internacionales</t>
  </si>
  <si>
    <t>Emisión Vuelos Domésticos Nacionales</t>
  </si>
  <si>
    <t>Emisión de billetes aéreos y de otros medios de transporte</t>
  </si>
  <si>
    <t>Puntuación máxima</t>
  </si>
  <si>
    <t>Resultado
(nº transacciones periodo contrato * fee ofrecido)</t>
  </si>
  <si>
    <t>Resultado máximo
(nº transacciones periodo contrato * fee máximo)</t>
  </si>
  <si>
    <t>Nº transaciones aproximado en el período 2017-2021</t>
  </si>
  <si>
    <t>Nº transaciones
(año referencia: 2016)</t>
  </si>
  <si>
    <t>C = ingresos provenientes de los cánones por transacción</t>
  </si>
  <si>
    <t>D</t>
  </si>
  <si>
    <t>Total COMISIONES DE VENTAS - FIIAPP</t>
  </si>
  <si>
    <t>Valor absoluto en euros</t>
  </si>
  <si>
    <t>Comisión €</t>
  </si>
  <si>
    <t>Porcentaje esperado de comisiones en función de la venta</t>
  </si>
  <si>
    <t>Comisión %</t>
  </si>
  <si>
    <t>Volumen de facturación (Anexo II)</t>
  </si>
  <si>
    <t>Volumen:</t>
  </si>
  <si>
    <t>Varios</t>
  </si>
  <si>
    <t>IVA y servicios no comisionables</t>
  </si>
  <si>
    <t>Tren</t>
  </si>
  <si>
    <t>Seguros y tasas s/alquiler vehiculos</t>
  </si>
  <si>
    <t>Alquiler Vehiculos</t>
  </si>
  <si>
    <t>Tasas</t>
  </si>
  <si>
    <t>Avión Intercontinental</t>
  </si>
  <si>
    <t>Avión Europa</t>
  </si>
  <si>
    <t>Avión Nacional</t>
  </si>
  <si>
    <t>Facturación FIIAPP</t>
  </si>
  <si>
    <t>Comisión</t>
  </si>
  <si>
    <t>% com.</t>
  </si>
  <si>
    <t>Volumen</t>
  </si>
  <si>
    <t>Volumen aproximado en el período 2017-2021</t>
  </si>
  <si>
    <t>Volumen
(año referencia: 2016)</t>
  </si>
  <si>
    <t>Tipo de Compra</t>
  </si>
  <si>
    <t xml:space="preserve"> </t>
  </si>
  <si>
    <t>D = Remuneración indirecta a la agencia por acuerdos con proveedores (comisiones)</t>
  </si>
  <si>
    <t>D = Remuneración indirecta a la agencia por acuerdos con proveedores.</t>
  </si>
  <si>
    <t>C = cánon de servicio (resultado de la suma de cada service fee)</t>
  </si>
  <si>
    <t xml:space="preserve">B = Beneficio de la agencia. </t>
  </si>
  <si>
    <t>A = Costes de Explotación</t>
  </si>
  <si>
    <r>
      <t>(A + B) – (</t>
    </r>
    <r>
      <rPr>
        <b/>
        <sz val="15"/>
        <color rgb="FFFF0000"/>
        <rFont val="Gill Sans MT"/>
        <family val="2"/>
      </rPr>
      <t>C</t>
    </r>
    <r>
      <rPr>
        <b/>
        <sz val="15"/>
        <rFont val="Gill Sans MT"/>
        <family val="2"/>
      </rPr>
      <t xml:space="preserve"> + D) = 0</t>
    </r>
  </si>
  <si>
    <t xml:space="preserve">Las empresas deberán presentar su cánon total en función de la cumplimentación de un cuadro con los siguientes cálculos </t>
  </si>
  <si>
    <t>sin estimación</t>
  </si>
  <si>
    <t>Hoteles Nacionales**</t>
  </si>
  <si>
    <t>Hoteles Internacionales**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</si>
</sst>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DM&quot;_-;\-* #,##0.00\ &quot;DM&quot;_-;_-* &quot;-&quot;??\ &quot;DM&quot;_-;_-@_-"/>
    <numFmt numFmtId="165" formatCode="#,##0.00\ &quot;€&quot;"/>
    <numFmt numFmtId="166" formatCode="#,##0\ &quot;€&quot;"/>
    <numFmt numFmtId="167" formatCode="_-* #,##0.00\ _D_M_-;\-* #,##0.00\ _D_M_-;_-* &quot;-&quot;??\ _D_M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sz val="10"/>
      <name val="Arial"/>
      <family val="2"/>
    </font>
    <font>
      <b/>
      <sz val="10"/>
      <name val="Gill Sans MT"/>
      <family val="2"/>
    </font>
    <font>
      <b/>
      <sz val="15"/>
      <name val="Gill Sans MT"/>
      <family val="2"/>
    </font>
    <font>
      <sz val="15"/>
      <name val="Gill Sans MT"/>
      <family val="2"/>
    </font>
    <font>
      <b/>
      <sz val="15"/>
      <color theme="0"/>
      <name val="Gill Sans MT"/>
      <family val="2"/>
    </font>
    <font>
      <sz val="15"/>
      <color theme="0"/>
      <name val="Gill Sans MT"/>
      <family val="2"/>
    </font>
    <font>
      <b/>
      <sz val="10"/>
      <color theme="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theme="1"/>
      <name val="Gill Sans MT"/>
      <family val="2"/>
    </font>
    <font>
      <sz val="10"/>
      <color rgb="FFFF0000"/>
      <name val="Gill Sans MT"/>
      <family val="2"/>
    </font>
    <font>
      <sz val="10"/>
      <color theme="1"/>
      <name val="Gill Sans MT"/>
      <family val="2"/>
    </font>
    <font>
      <sz val="10"/>
      <color theme="1" tint="0.14999847407452621"/>
      <name val="Gill Sans MT"/>
      <family val="2"/>
    </font>
    <font>
      <b/>
      <sz val="10"/>
      <color rgb="FFFF0000"/>
      <name val="Gill Sans MT"/>
      <family val="2"/>
    </font>
    <font>
      <sz val="15"/>
      <name val="Arial"/>
      <family val="2"/>
    </font>
    <font>
      <b/>
      <sz val="15"/>
      <color rgb="FFFF0000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1" applyFont="1" applyBorder="1"/>
    <xf numFmtId="164" fontId="2" fillId="0" borderId="0" xfId="2" applyFont="1" applyBorder="1"/>
    <xf numFmtId="0" fontId="4" fillId="0" borderId="0" xfId="1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10" fontId="4" fillId="4" borderId="1" xfId="3" applyNumberFormat="1" applyFont="1" applyFill="1" applyBorder="1" applyAlignment="1">
      <alignment horizontal="left" indent="10"/>
    </xf>
    <xf numFmtId="4" fontId="4" fillId="5" borderId="2" xfId="1" applyNumberFormat="1" applyFont="1" applyFill="1" applyBorder="1" applyAlignment="1">
      <alignment horizontal="center"/>
    </xf>
    <xf numFmtId="165" fontId="4" fillId="5" borderId="2" xfId="2" applyNumberFormat="1" applyFont="1" applyFill="1" applyBorder="1"/>
    <xf numFmtId="4" fontId="2" fillId="5" borderId="2" xfId="1" applyNumberFormat="1" applyFont="1" applyFill="1" applyBorder="1"/>
    <xf numFmtId="4" fontId="5" fillId="5" borderId="3" xfId="1" applyNumberFormat="1" applyFont="1" applyFill="1" applyBorder="1"/>
    <xf numFmtId="0" fontId="4" fillId="3" borderId="0" xfId="1" applyFont="1" applyFill="1" applyBorder="1" applyAlignment="1">
      <alignment vertical="top" wrapText="1"/>
    </xf>
    <xf numFmtId="0" fontId="6" fillId="0" borderId="0" xfId="1" applyFont="1" applyBorder="1"/>
    <xf numFmtId="0" fontId="2" fillId="0" borderId="0" xfId="1" applyFont="1" applyFill="1" applyBorder="1"/>
    <xf numFmtId="0" fontId="5" fillId="0" borderId="0" xfId="1" applyFont="1" applyFill="1" applyBorder="1"/>
    <xf numFmtId="4" fontId="5" fillId="5" borderId="5" xfId="1" applyNumberFormat="1" applyFont="1" applyFill="1" applyBorder="1"/>
    <xf numFmtId="166" fontId="5" fillId="5" borderId="2" xfId="1" applyNumberFormat="1" applyFont="1" applyFill="1" applyBorder="1"/>
    <xf numFmtId="3" fontId="5" fillId="5" borderId="2" xfId="1" applyNumberFormat="1" applyFont="1" applyFill="1" applyBorder="1"/>
    <xf numFmtId="4" fontId="6" fillId="5" borderId="2" xfId="1" applyNumberFormat="1" applyFont="1" applyFill="1" applyBorder="1"/>
    <xf numFmtId="165" fontId="7" fillId="7" borderId="5" xfId="1" applyNumberFormat="1" applyFont="1" applyFill="1" applyBorder="1"/>
    <xf numFmtId="3" fontId="7" fillId="7" borderId="2" xfId="1" applyNumberFormat="1" applyFont="1" applyFill="1" applyBorder="1"/>
    <xf numFmtId="4" fontId="8" fillId="7" borderId="2" xfId="1" applyNumberFormat="1" applyFont="1" applyFill="1" applyBorder="1"/>
    <xf numFmtId="4" fontId="7" fillId="7" borderId="3" xfId="1" applyNumberFormat="1" applyFont="1" applyFill="1" applyBorder="1"/>
    <xf numFmtId="0" fontId="2" fillId="3" borderId="0" xfId="1" applyFont="1" applyFill="1" applyBorder="1"/>
    <xf numFmtId="0" fontId="4" fillId="3" borderId="0" xfId="1" applyFont="1" applyFill="1" applyBorder="1"/>
    <xf numFmtId="3" fontId="2" fillId="3" borderId="0" xfId="4" applyNumberFormat="1" applyFont="1" applyFill="1" applyBorder="1" applyAlignment="1">
      <alignment horizontal="center"/>
    </xf>
    <xf numFmtId="4" fontId="2" fillId="3" borderId="0" xfId="1" applyNumberFormat="1" applyFont="1" applyFill="1" applyBorder="1"/>
    <xf numFmtId="0" fontId="5" fillId="5" borderId="0" xfId="1" applyFont="1" applyFill="1" applyBorder="1" applyAlignment="1">
      <alignment horizontal="center"/>
    </xf>
    <xf numFmtId="10" fontId="4" fillId="4" borderId="1" xfId="3" applyNumberFormat="1" applyFont="1" applyFill="1" applyBorder="1" applyAlignment="1">
      <alignment horizontal="center"/>
    </xf>
    <xf numFmtId="0" fontId="4" fillId="0" borderId="0" xfId="1" applyFont="1" applyBorder="1"/>
    <xf numFmtId="4" fontId="7" fillId="3" borderId="0" xfId="1" applyNumberFormat="1" applyFont="1" applyFill="1" applyBorder="1" applyAlignment="1">
      <alignment horizontal="left" wrapText="1" indent="1"/>
    </xf>
    <xf numFmtId="4" fontId="4" fillId="0" borderId="0" xfId="4" applyNumberFormat="1" applyFont="1" applyFill="1" applyBorder="1" applyAlignment="1">
      <alignment horizontal="right"/>
    </xf>
    <xf numFmtId="10" fontId="4" fillId="0" borderId="0" xfId="1" applyNumberFormat="1" applyFont="1" applyFill="1" applyBorder="1"/>
    <xf numFmtId="4" fontId="2" fillId="0" borderId="0" xfId="1" applyNumberFormat="1" applyFont="1" applyFill="1" applyBorder="1"/>
    <xf numFmtId="10" fontId="4" fillId="5" borderId="2" xfId="1" applyNumberFormat="1" applyFont="1" applyFill="1" applyBorder="1"/>
    <xf numFmtId="4" fontId="4" fillId="5" borderId="3" xfId="1" applyNumberFormat="1" applyFont="1" applyFill="1" applyBorder="1"/>
    <xf numFmtId="165" fontId="2" fillId="3" borderId="6" xfId="4" applyNumberFormat="1" applyFont="1" applyFill="1" applyBorder="1" applyAlignment="1"/>
    <xf numFmtId="10" fontId="4" fillId="3" borderId="0" xfId="3" applyNumberFormat="1" applyFont="1" applyFill="1" applyBorder="1"/>
    <xf numFmtId="165" fontId="4" fillId="4" borderId="1" xfId="1" applyNumberFormat="1" applyFont="1" applyFill="1" applyBorder="1" applyAlignment="1">
      <alignment horizontal="center"/>
    </xf>
    <xf numFmtId="165" fontId="2" fillId="3" borderId="0" xfId="4" applyNumberFormat="1" applyFont="1" applyFill="1" applyBorder="1" applyAlignment="1"/>
    <xf numFmtId="10" fontId="4" fillId="3" borderId="0" xfId="3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right"/>
    </xf>
    <xf numFmtId="10" fontId="4" fillId="0" borderId="0" xfId="3" applyNumberFormat="1" applyFont="1" applyBorder="1"/>
    <xf numFmtId="165" fontId="4" fillId="3" borderId="6" xfId="3" applyNumberFormat="1" applyFont="1" applyFill="1" applyBorder="1"/>
    <xf numFmtId="3" fontId="4" fillId="3" borderId="6" xfId="4" applyNumberFormat="1" applyFont="1" applyFill="1" applyBorder="1" applyAlignment="1">
      <alignment horizontal="right"/>
    </xf>
    <xf numFmtId="10" fontId="4" fillId="3" borderId="6" xfId="3" applyNumberFormat="1" applyFont="1" applyFill="1" applyBorder="1" applyAlignment="1">
      <alignment horizontal="right"/>
    </xf>
    <xf numFmtId="0" fontId="2" fillId="3" borderId="6" xfId="1" applyFont="1" applyFill="1" applyBorder="1"/>
    <xf numFmtId="0" fontId="4" fillId="3" borderId="6" xfId="1" applyFont="1" applyFill="1" applyBorder="1"/>
    <xf numFmtId="165" fontId="4" fillId="3" borderId="0" xfId="3" applyNumberFormat="1" applyFont="1" applyFill="1" applyBorder="1"/>
    <xf numFmtId="3" fontId="4" fillId="4" borderId="1" xfId="3" applyNumberFormat="1" applyFont="1" applyFill="1" applyBorder="1"/>
    <xf numFmtId="165" fontId="4" fillId="4" borderId="1" xfId="1" applyNumberFormat="1" applyFont="1" applyFill="1" applyBorder="1" applyAlignment="1">
      <alignment horizontal="left" vertical="center" indent="2"/>
    </xf>
    <xf numFmtId="3" fontId="4" fillId="0" borderId="0" xfId="1" applyNumberFormat="1" applyFont="1" applyFill="1" applyBorder="1"/>
    <xf numFmtId="4" fontId="10" fillId="0" borderId="0" xfId="1" applyNumberFormat="1" applyFont="1" applyFill="1" applyBorder="1"/>
    <xf numFmtId="3" fontId="2" fillId="0" borderId="0" xfId="4" applyNumberFormat="1" applyFont="1" applyBorder="1" applyAlignment="1">
      <alignment horizontal="right"/>
    </xf>
    <xf numFmtId="3" fontId="4" fillId="0" borderId="2" xfId="1" applyNumberFormat="1" applyFont="1" applyFill="1" applyBorder="1"/>
    <xf numFmtId="4" fontId="2" fillId="0" borderId="2" xfId="1" applyNumberFormat="1" applyFont="1" applyFill="1" applyBorder="1"/>
    <xf numFmtId="4" fontId="4" fillId="0" borderId="2" xfId="1" applyNumberFormat="1" applyFont="1" applyFill="1" applyBorder="1"/>
    <xf numFmtId="3" fontId="2" fillId="0" borderId="2" xfId="4" applyNumberFormat="1" applyFont="1" applyBorder="1" applyAlignment="1">
      <alignment horizontal="right"/>
    </xf>
    <xf numFmtId="10" fontId="4" fillId="0" borderId="2" xfId="3" applyNumberFormat="1" applyFont="1" applyBorder="1"/>
    <xf numFmtId="0" fontId="2" fillId="0" borderId="2" xfId="1" applyFont="1" applyBorder="1"/>
    <xf numFmtId="0" fontId="4" fillId="0" borderId="2" xfId="1" applyFont="1" applyBorder="1"/>
    <xf numFmtId="0" fontId="5" fillId="5" borderId="0" xfId="1" applyFont="1" applyFill="1" applyBorder="1" applyAlignment="1">
      <alignment horizontal="center" vertical="center"/>
    </xf>
    <xf numFmtId="165" fontId="5" fillId="5" borderId="5" xfId="1" applyNumberFormat="1" applyFont="1" applyFill="1" applyBorder="1"/>
    <xf numFmtId="165" fontId="11" fillId="3" borderId="0" xfId="4" applyNumberFormat="1" applyFont="1" applyFill="1" applyBorder="1"/>
    <xf numFmtId="0" fontId="4" fillId="0" borderId="0" xfId="1" applyFont="1" applyFill="1" applyBorder="1" applyAlignment="1">
      <alignment vertical="top" textRotation="180"/>
    </xf>
    <xf numFmtId="165" fontId="11" fillId="2" borderId="0" xfId="4" applyNumberFormat="1" applyFont="1" applyFill="1" applyBorder="1"/>
    <xf numFmtId="10" fontId="10" fillId="2" borderId="0" xfId="1" applyNumberFormat="1" applyFont="1" applyFill="1" applyBorder="1" applyAlignment="1">
      <alignment horizontal="center"/>
    </xf>
    <xf numFmtId="4" fontId="10" fillId="2" borderId="0" xfId="4" applyNumberFormat="1" applyFont="1" applyFill="1" applyBorder="1"/>
    <xf numFmtId="0" fontId="11" fillId="2" borderId="0" xfId="1" applyFont="1" applyFill="1" applyBorder="1"/>
    <xf numFmtId="0" fontId="10" fillId="2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165" fontId="12" fillId="3" borderId="0" xfId="4" applyNumberFormat="1" applyFont="1" applyFill="1" applyBorder="1" applyAlignment="1">
      <alignment horizontal="center" vertical="center"/>
    </xf>
    <xf numFmtId="165" fontId="9" fillId="3" borderId="0" xfId="1" applyNumberFormat="1" applyFont="1" applyFill="1" applyBorder="1" applyAlignment="1">
      <alignment horizontal="center"/>
    </xf>
    <xf numFmtId="165" fontId="2" fillId="3" borderId="0" xfId="4" applyNumberFormat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/>
    <xf numFmtId="0" fontId="13" fillId="3" borderId="0" xfId="1" applyFont="1" applyFill="1" applyBorder="1"/>
    <xf numFmtId="4" fontId="4" fillId="3" borderId="0" xfId="1" applyNumberFormat="1" applyFont="1" applyFill="1" applyBorder="1"/>
    <xf numFmtId="0" fontId="4" fillId="0" borderId="0" xfId="1" applyFont="1" applyBorder="1" applyAlignment="1">
      <alignment vertical="center"/>
    </xf>
    <xf numFmtId="165" fontId="12" fillId="2" borderId="7" xfId="4" applyNumberFormat="1" applyFont="1" applyFill="1" applyBorder="1" applyAlignment="1">
      <alignment horizontal="center" vertical="center"/>
    </xf>
    <xf numFmtId="165" fontId="9" fillId="2" borderId="7" xfId="1" applyNumberFormat="1" applyFont="1" applyFill="1" applyBorder="1" applyAlignment="1">
      <alignment horizontal="center" vertical="center"/>
    </xf>
    <xf numFmtId="165" fontId="2" fillId="2" borderId="7" xfId="4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13" fillId="2" borderId="7" xfId="1" applyFont="1" applyFill="1" applyBorder="1"/>
    <xf numFmtId="4" fontId="4" fillId="2" borderId="8" xfId="1" applyNumberFormat="1" applyFont="1" applyFill="1" applyBorder="1"/>
    <xf numFmtId="0" fontId="4" fillId="0" borderId="0" xfId="1" applyFont="1" applyBorder="1" applyAlignment="1">
      <alignment horizontal="center" vertical="center"/>
    </xf>
    <xf numFmtId="165" fontId="2" fillId="0" borderId="1" xfId="4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2" fillId="0" borderId="9" xfId="4" applyNumberFormat="1" applyFont="1" applyFill="1" applyBorder="1" applyAlignment="1">
      <alignment horizontal="center" vertical="center"/>
    </xf>
    <xf numFmtId="165" fontId="14" fillId="3" borderId="9" xfId="4" applyNumberFormat="1" applyFont="1" applyFill="1" applyBorder="1" applyAlignment="1">
      <alignment horizontal="center" vertical="center"/>
    </xf>
    <xf numFmtId="0" fontId="2" fillId="0" borderId="10" xfId="1" applyFont="1" applyFill="1" applyBorder="1"/>
    <xf numFmtId="0" fontId="4" fillId="0" borderId="10" xfId="1" applyFont="1" applyBorder="1" applyAlignment="1">
      <alignment vertical="center"/>
    </xf>
    <xf numFmtId="165" fontId="2" fillId="0" borderId="11" xfId="4" applyNumberFormat="1" applyFont="1" applyFill="1" applyBorder="1" applyAlignment="1">
      <alignment horizontal="center" vertical="center"/>
    </xf>
    <xf numFmtId="0" fontId="2" fillId="0" borderId="12" xfId="1" applyFont="1" applyFill="1" applyBorder="1"/>
    <xf numFmtId="0" fontId="4" fillId="0" borderId="12" xfId="1" applyFont="1" applyBorder="1" applyAlignment="1">
      <alignment vertical="center"/>
    </xf>
    <xf numFmtId="165" fontId="2" fillId="0" borderId="13" xfId="4" applyNumberFormat="1" applyFont="1" applyFill="1" applyBorder="1"/>
    <xf numFmtId="165" fontId="2" fillId="0" borderId="7" xfId="4" applyNumberFormat="1" applyFont="1" applyFill="1" applyBorder="1"/>
    <xf numFmtId="0" fontId="4" fillId="0" borderId="7" xfId="1" applyFont="1" applyFill="1" applyBorder="1"/>
    <xf numFmtId="0" fontId="4" fillId="0" borderId="7" xfId="1" applyFont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left"/>
    </xf>
    <xf numFmtId="0" fontId="4" fillId="2" borderId="7" xfId="1" applyFont="1" applyFill="1" applyBorder="1" applyAlignment="1">
      <alignment wrapText="1"/>
    </xf>
    <xf numFmtId="165" fontId="2" fillId="0" borderId="0" xfId="4" applyNumberFormat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2" fontId="2" fillId="0" borderId="0" xfId="4" applyNumberFormat="1" applyFont="1" applyFill="1" applyBorder="1" applyAlignment="1">
      <alignment horizontal="center" vertical="center"/>
    </xf>
    <xf numFmtId="2" fontId="13" fillId="3" borderId="0" xfId="4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165" fontId="9" fillId="2" borderId="7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/>
    <xf numFmtId="3" fontId="12" fillId="2" borderId="7" xfId="4" applyNumberFormat="1" applyFont="1" applyFill="1" applyBorder="1" applyAlignment="1">
      <alignment horizontal="center" vertical="center"/>
    </xf>
    <xf numFmtId="165" fontId="4" fillId="4" borderId="11" xfId="1" applyNumberFormat="1" applyFont="1" applyFill="1" applyBorder="1" applyAlignment="1">
      <alignment horizontal="center"/>
    </xf>
    <xf numFmtId="165" fontId="4" fillId="0" borderId="11" xfId="1" applyNumberFormat="1" applyFont="1" applyFill="1" applyBorder="1" applyAlignment="1"/>
    <xf numFmtId="1" fontId="2" fillId="0" borderId="11" xfId="4" applyNumberFormat="1" applyFont="1" applyFill="1" applyBorder="1" applyAlignment="1">
      <alignment horizontal="center" vertical="center"/>
    </xf>
    <xf numFmtId="1" fontId="14" fillId="3" borderId="11" xfId="4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1" fontId="2" fillId="0" borderId="1" xfId="4" applyNumberFormat="1" applyFont="1" applyFill="1" applyBorder="1" applyAlignment="1">
      <alignment horizontal="center" vertical="center"/>
    </xf>
    <xf numFmtId="1" fontId="14" fillId="3" borderId="1" xfId="4" applyNumberFormat="1" applyFont="1" applyFill="1" applyBorder="1" applyAlignment="1">
      <alignment horizontal="center" vertical="center"/>
    </xf>
    <xf numFmtId="165" fontId="2" fillId="0" borderId="14" xfId="4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/>
    </xf>
    <xf numFmtId="165" fontId="4" fillId="0" borderId="15" xfId="1" applyNumberFormat="1" applyFont="1" applyFill="1" applyBorder="1" applyAlignment="1"/>
    <xf numFmtId="0" fontId="15" fillId="0" borderId="16" xfId="1" applyFont="1" applyFill="1" applyBorder="1"/>
    <xf numFmtId="165" fontId="2" fillId="0" borderId="0" xfId="1" applyNumberFormat="1" applyFont="1" applyBorder="1"/>
    <xf numFmtId="0" fontId="15" fillId="0" borderId="15" xfId="1" applyFont="1" applyFill="1" applyBorder="1"/>
    <xf numFmtId="165" fontId="2" fillId="0" borderId="15" xfId="4" applyNumberFormat="1" applyFont="1" applyFill="1" applyBorder="1"/>
    <xf numFmtId="165" fontId="2" fillId="0" borderId="12" xfId="4" applyNumberFormat="1" applyFont="1" applyFill="1" applyBorder="1"/>
    <xf numFmtId="0" fontId="4" fillId="0" borderId="12" xfId="1" applyFont="1" applyFill="1" applyBorder="1"/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/>
    </xf>
    <xf numFmtId="0" fontId="4" fillId="2" borderId="10" xfId="1" applyFont="1" applyFill="1" applyBorder="1" applyAlignment="1">
      <alignment wrapText="1"/>
    </xf>
    <xf numFmtId="165" fontId="4" fillId="5" borderId="5" xfId="1" applyNumberFormat="1" applyFont="1" applyFill="1" applyBorder="1"/>
    <xf numFmtId="3" fontId="4" fillId="5" borderId="2" xfId="1" applyNumberFormat="1" applyFont="1" applyFill="1" applyBorder="1"/>
    <xf numFmtId="165" fontId="4" fillId="5" borderId="2" xfId="1" applyNumberFormat="1" applyFont="1" applyFill="1" applyBorder="1"/>
    <xf numFmtId="165" fontId="2" fillId="0" borderId="0" xfId="4" applyNumberFormat="1" applyFont="1" applyFill="1" applyBorder="1"/>
    <xf numFmtId="4" fontId="13" fillId="0" borderId="12" xfId="4" applyNumberFormat="1" applyFont="1" applyFill="1" applyBorder="1"/>
    <xf numFmtId="165" fontId="2" fillId="0" borderId="9" xfId="4" applyNumberFormat="1" applyFont="1" applyFill="1" applyBorder="1" applyAlignment="1">
      <alignment horizontal="center"/>
    </xf>
    <xf numFmtId="4" fontId="13" fillId="0" borderId="0" xfId="4" applyNumberFormat="1" applyFont="1" applyFill="1" applyBorder="1"/>
    <xf numFmtId="165" fontId="2" fillId="3" borderId="13" xfId="4" applyNumberFormat="1" applyFont="1" applyFill="1" applyBorder="1"/>
    <xf numFmtId="4" fontId="16" fillId="3" borderId="7" xfId="4" applyNumberFormat="1" applyFont="1" applyFill="1" applyBorder="1"/>
    <xf numFmtId="4" fontId="16" fillId="0" borderId="7" xfId="4" applyNumberFormat="1" applyFont="1" applyFill="1" applyBorder="1"/>
    <xf numFmtId="0" fontId="2" fillId="0" borderId="7" xfId="1" applyFont="1" applyFill="1" applyBorder="1"/>
    <xf numFmtId="0" fontId="4" fillId="0" borderId="17" xfId="1" applyFont="1" applyBorder="1"/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wrapText="1"/>
    </xf>
    <xf numFmtId="0" fontId="5" fillId="0" borderId="0" xfId="1" applyFont="1" applyBorder="1" applyAlignment="1">
      <alignment horizontal="centerContinuous" vertical="center" wrapText="1"/>
    </xf>
    <xf numFmtId="0" fontId="5" fillId="0" borderId="0" xfId="1" applyFont="1" applyFill="1" applyBorder="1" applyAlignment="1">
      <alignment horizontal="centerContinuous" vertical="top"/>
    </xf>
    <xf numFmtId="0" fontId="17" fillId="0" borderId="0" xfId="1" applyFont="1" applyAlignment="1">
      <alignment horizontal="centerContinuous"/>
    </xf>
    <xf numFmtId="165" fontId="4" fillId="0" borderId="12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 indent="4"/>
    </xf>
    <xf numFmtId="165" fontId="4" fillId="0" borderId="7" xfId="1" applyNumberFormat="1" applyFont="1" applyFill="1" applyBorder="1" applyAlignment="1">
      <alignment horizontal="center"/>
    </xf>
    <xf numFmtId="3" fontId="4" fillId="3" borderId="0" xfId="4" applyNumberFormat="1" applyFont="1" applyFill="1" applyBorder="1" applyAlignment="1">
      <alignment horizontal="right"/>
    </xf>
    <xf numFmtId="4" fontId="14" fillId="0" borderId="9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center"/>
    </xf>
    <xf numFmtId="165" fontId="14" fillId="3" borderId="1" xfId="4" applyNumberFormat="1" applyFont="1" applyFill="1" applyBorder="1" applyAlignment="1">
      <alignment horizontal="center" vertical="center"/>
    </xf>
    <xf numFmtId="165" fontId="2" fillId="0" borderId="0" xfId="4" applyNumberFormat="1" applyFont="1" applyBorder="1" applyAlignment="1"/>
    <xf numFmtId="10" fontId="4" fillId="4" borderId="1" xfId="1" applyNumberFormat="1" applyFont="1" applyFill="1" applyBorder="1" applyAlignment="1">
      <alignment horizontal="center" vertical="center"/>
    </xf>
    <xf numFmtId="165" fontId="4" fillId="0" borderId="12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 indent="4"/>
    </xf>
    <xf numFmtId="0" fontId="16" fillId="0" borderId="0" xfId="1" applyFont="1" applyBorder="1" applyAlignment="1">
      <alignment horizontal="left" vertical="center" wrapText="1" indent="4"/>
    </xf>
    <xf numFmtId="4" fontId="7" fillId="8" borderId="4" xfId="1" applyNumberFormat="1" applyFont="1" applyFill="1" applyBorder="1" applyAlignment="1">
      <alignment horizontal="left" wrapText="1" indent="1"/>
    </xf>
    <xf numFmtId="0" fontId="4" fillId="6" borderId="4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vertical="top" wrapText="1"/>
    </xf>
    <xf numFmtId="165" fontId="4" fillId="0" borderId="7" xfId="1" applyNumberFormat="1" applyFont="1" applyFill="1" applyBorder="1" applyAlignment="1">
      <alignment horizontal="center"/>
    </xf>
    <xf numFmtId="4" fontId="7" fillId="7" borderId="4" xfId="1" applyNumberFormat="1" applyFont="1" applyFill="1" applyBorder="1" applyAlignment="1">
      <alignment horizontal="left" wrapText="1" indent="1"/>
    </xf>
    <xf numFmtId="3" fontId="4" fillId="3" borderId="0" xfId="4" applyNumberFormat="1" applyFont="1" applyFill="1" applyBorder="1" applyAlignment="1">
      <alignment horizontal="right"/>
    </xf>
    <xf numFmtId="0" fontId="4" fillId="2" borderId="7" xfId="1" applyFont="1" applyFill="1" applyBorder="1" applyAlignment="1">
      <alignment horizontal="left" wrapText="1"/>
    </xf>
    <xf numFmtId="165" fontId="4" fillId="5" borderId="2" xfId="4" applyNumberFormat="1" applyFont="1" applyFill="1" applyBorder="1" applyAlignment="1">
      <alignment horizontal="right"/>
    </xf>
    <xf numFmtId="165" fontId="4" fillId="5" borderId="5" xfId="4" applyNumberFormat="1" applyFont="1" applyFill="1" applyBorder="1" applyAlignment="1">
      <alignment horizontal="right"/>
    </xf>
    <xf numFmtId="10" fontId="4" fillId="0" borderId="1" xfId="3" applyNumberFormat="1" applyFont="1" applyFill="1" applyBorder="1" applyAlignment="1">
      <alignment horizontal="center" vertical="center"/>
    </xf>
    <xf numFmtId="10" fontId="4" fillId="0" borderId="9" xfId="3" applyNumberFormat="1" applyFont="1" applyFill="1" applyBorder="1" applyAlignment="1">
      <alignment horizontal="center" vertical="center"/>
    </xf>
  </cellXfs>
  <cellStyles count="5">
    <cellStyle name="Millares 2" xf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tabSelected="1" topLeftCell="A49" zoomScale="93" zoomScaleNormal="93" zoomScaleSheetLayoutView="90" workbookViewId="0">
      <selection activeCell="I65" sqref="I65"/>
    </sheetView>
  </sheetViews>
  <sheetFormatPr baseColWidth="10" defaultRowHeight="15" x14ac:dyDescent="0.3"/>
  <cols>
    <col min="1" max="1" width="19.85546875" style="1" customWidth="1"/>
    <col min="2" max="2" width="60.7109375" style="1" customWidth="1"/>
    <col min="3" max="4" width="21.28515625" style="1" customWidth="1"/>
    <col min="5" max="6" width="10.5703125" style="1" customWidth="1"/>
    <col min="7" max="7" width="16.140625" style="1" customWidth="1"/>
    <col min="8" max="8" width="15.28515625" style="1" customWidth="1"/>
    <col min="9" max="9" width="24.28515625" style="2" customWidth="1"/>
    <col min="10" max="10" width="7" style="3" customWidth="1"/>
    <col min="11" max="11" width="20.7109375" style="2" hidden="1" customWidth="1"/>
    <col min="12" max="16384" width="11.42578125" style="1"/>
  </cols>
  <sheetData>
    <row r="1" spans="1:11" x14ac:dyDescent="0.3">
      <c r="A1" s="78"/>
      <c r="B1" s="78"/>
      <c r="C1" s="78"/>
      <c r="D1" s="78"/>
      <c r="E1" s="78"/>
      <c r="F1" s="78"/>
      <c r="G1" s="78"/>
      <c r="H1" s="78"/>
      <c r="I1" s="78"/>
      <c r="J1" s="65"/>
      <c r="K1" s="78"/>
    </row>
    <row r="2" spans="1:11" x14ac:dyDescent="0.3">
      <c r="A2" s="78"/>
      <c r="B2" s="78"/>
      <c r="C2" s="78"/>
      <c r="D2" s="78"/>
      <c r="E2" s="78"/>
      <c r="F2" s="78"/>
      <c r="G2" s="78"/>
      <c r="H2" s="78"/>
      <c r="I2" s="78"/>
      <c r="J2" s="65"/>
      <c r="K2" s="78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8"/>
      <c r="J3" s="65"/>
      <c r="K3" s="78"/>
    </row>
    <row r="4" spans="1:11" ht="34.5" customHeight="1" x14ac:dyDescent="0.3">
      <c r="A4" s="159" t="s">
        <v>109</v>
      </c>
      <c r="B4" s="159"/>
      <c r="C4" s="159"/>
      <c r="D4" s="159"/>
      <c r="E4" s="159"/>
      <c r="F4" s="159"/>
      <c r="G4" s="159"/>
      <c r="H4" s="159"/>
      <c r="I4" s="159"/>
      <c r="J4" s="65"/>
      <c r="K4" s="1"/>
    </row>
    <row r="5" spans="1:11" ht="24.75" customHeight="1" x14ac:dyDescent="0.3">
      <c r="A5" s="146" t="s">
        <v>108</v>
      </c>
      <c r="B5" s="146"/>
      <c r="C5" s="146"/>
      <c r="D5" s="146"/>
      <c r="E5" s="146"/>
      <c r="F5" s="146"/>
      <c r="G5" s="148"/>
      <c r="H5" s="148"/>
      <c r="I5" s="146"/>
      <c r="J5" s="147"/>
      <c r="K5" s="146"/>
    </row>
    <row r="6" spans="1:11" x14ac:dyDescent="0.3">
      <c r="A6" s="150"/>
      <c r="B6" s="150" t="s">
        <v>107</v>
      </c>
      <c r="C6" s="150"/>
      <c r="D6" s="150"/>
      <c r="E6" s="150"/>
      <c r="F6" s="150"/>
      <c r="G6" s="150"/>
      <c r="H6" s="150"/>
      <c r="I6" s="150"/>
      <c r="J6" s="65"/>
      <c r="K6" s="150"/>
    </row>
    <row r="7" spans="1:11" x14ac:dyDescent="0.3">
      <c r="A7" s="150"/>
      <c r="B7" s="150" t="s">
        <v>106</v>
      </c>
      <c r="C7" s="150"/>
      <c r="D7" s="150"/>
      <c r="E7" s="150"/>
      <c r="F7" s="150"/>
      <c r="G7" s="150"/>
      <c r="H7" s="150"/>
      <c r="I7" s="150"/>
      <c r="J7" s="65"/>
      <c r="K7" s="150"/>
    </row>
    <row r="8" spans="1:11" x14ac:dyDescent="0.3">
      <c r="A8" s="150"/>
      <c r="B8" s="160" t="s">
        <v>105</v>
      </c>
      <c r="C8" s="160"/>
      <c r="D8" s="160"/>
      <c r="E8" s="160"/>
      <c r="F8" s="160"/>
      <c r="G8" s="160"/>
      <c r="H8" s="150"/>
      <c r="I8" s="150"/>
      <c r="J8" s="65"/>
      <c r="K8" s="150"/>
    </row>
    <row r="9" spans="1:11" x14ac:dyDescent="0.3">
      <c r="A9" s="150"/>
      <c r="B9" s="159" t="s">
        <v>104</v>
      </c>
      <c r="C9" s="159"/>
      <c r="D9" s="159"/>
      <c r="E9" s="159"/>
      <c r="F9" s="159"/>
      <c r="G9" s="159"/>
      <c r="H9" s="150"/>
      <c r="I9" s="150"/>
      <c r="J9" s="65"/>
      <c r="K9" s="150"/>
    </row>
    <row r="10" spans="1:11" ht="15.75" thickBot="1" x14ac:dyDescent="0.35">
      <c r="A10" s="150"/>
      <c r="B10" s="150"/>
      <c r="C10" s="150"/>
      <c r="D10" s="150"/>
      <c r="E10" s="150"/>
      <c r="F10" s="150"/>
      <c r="G10" s="150"/>
      <c r="H10" s="150"/>
      <c r="I10" s="150"/>
      <c r="J10" s="65"/>
      <c r="K10" s="150"/>
    </row>
    <row r="11" spans="1:11" ht="24" customHeight="1" x14ac:dyDescent="0.5">
      <c r="A11" s="161" t="s">
        <v>103</v>
      </c>
      <c r="B11" s="161"/>
      <c r="C11" s="161"/>
      <c r="D11" s="161"/>
      <c r="E11" s="161"/>
      <c r="F11" s="161"/>
      <c r="G11" s="161"/>
      <c r="H11" s="161"/>
      <c r="I11" s="161"/>
      <c r="J11" s="65"/>
      <c r="K11" s="1"/>
    </row>
    <row r="12" spans="1:11" ht="30" x14ac:dyDescent="0.3">
      <c r="A12" s="130" t="s">
        <v>102</v>
      </c>
      <c r="B12" s="129" t="s">
        <v>101</v>
      </c>
      <c r="C12" s="145" t="s">
        <v>100</v>
      </c>
      <c r="D12" s="129" t="s">
        <v>99</v>
      </c>
      <c r="E12" s="129"/>
      <c r="F12" s="129"/>
      <c r="G12" s="144" t="s">
        <v>98</v>
      </c>
      <c r="H12" s="143" t="s">
        <v>97</v>
      </c>
      <c r="I12" s="143" t="s">
        <v>96</v>
      </c>
      <c r="J12" s="65"/>
      <c r="K12" s="1"/>
    </row>
    <row r="13" spans="1:11" x14ac:dyDescent="0.3">
      <c r="A13" s="142" t="s">
        <v>95</v>
      </c>
      <c r="B13" s="141"/>
      <c r="C13" s="141"/>
      <c r="D13" s="141"/>
      <c r="E13" s="141"/>
      <c r="F13" s="141"/>
      <c r="G13" s="140"/>
      <c r="H13" s="139"/>
      <c r="I13" s="138"/>
      <c r="J13" s="65"/>
      <c r="K13" s="1"/>
    </row>
    <row r="14" spans="1:11" x14ac:dyDescent="0.3">
      <c r="B14" s="13" t="s">
        <v>94</v>
      </c>
      <c r="C14" s="153">
        <v>30370</v>
      </c>
      <c r="D14" s="153">
        <f t="shared" ref="D14:D27" si="0">+C14*4</f>
        <v>121480</v>
      </c>
      <c r="E14" s="13"/>
      <c r="F14" s="13"/>
      <c r="G14" s="137"/>
      <c r="H14" s="28"/>
      <c r="I14" s="136">
        <f t="shared" ref="I14:I27" si="1">+D14*H14</f>
        <v>0</v>
      </c>
      <c r="J14" s="65"/>
      <c r="K14" s="1"/>
    </row>
    <row r="15" spans="1:11" x14ac:dyDescent="0.3">
      <c r="A15" s="78"/>
      <c r="B15" s="13" t="s">
        <v>93</v>
      </c>
      <c r="C15" s="154">
        <v>1390094.66</v>
      </c>
      <c r="D15" s="153">
        <f t="shared" si="0"/>
        <v>5560378.6399999997</v>
      </c>
      <c r="E15" s="13"/>
      <c r="F15" s="13"/>
      <c r="G15" s="137"/>
      <c r="H15" s="28"/>
      <c r="I15" s="136">
        <f t="shared" si="1"/>
        <v>0</v>
      </c>
      <c r="J15" s="65"/>
      <c r="K15" s="1"/>
    </row>
    <row r="16" spans="1:11" x14ac:dyDescent="0.3">
      <c r="A16" s="78"/>
      <c r="B16" s="13" t="s">
        <v>92</v>
      </c>
      <c r="C16" s="154">
        <v>877192.98</v>
      </c>
      <c r="D16" s="153">
        <f t="shared" si="0"/>
        <v>3508771.92</v>
      </c>
      <c r="E16" s="13"/>
      <c r="F16" s="13"/>
      <c r="G16" s="137"/>
      <c r="H16" s="28"/>
      <c r="I16" s="136">
        <f t="shared" si="1"/>
        <v>0</v>
      </c>
      <c r="J16" s="65"/>
      <c r="K16" s="1"/>
    </row>
    <row r="17" spans="1:11" x14ac:dyDescent="0.3">
      <c r="A17" s="78"/>
      <c r="B17" s="13" t="s">
        <v>65</v>
      </c>
      <c r="C17" s="154">
        <v>27900.16</v>
      </c>
      <c r="D17" s="153">
        <f t="shared" si="0"/>
        <v>111600.64</v>
      </c>
      <c r="E17" s="13"/>
      <c r="F17" s="13"/>
      <c r="G17" s="137"/>
      <c r="H17" s="28"/>
      <c r="I17" s="136">
        <f t="shared" si="1"/>
        <v>0</v>
      </c>
      <c r="J17" s="65"/>
      <c r="K17" s="1"/>
    </row>
    <row r="18" spans="1:11" x14ac:dyDescent="0.3">
      <c r="A18" s="78"/>
      <c r="B18" s="13" t="s">
        <v>91</v>
      </c>
      <c r="C18" s="154">
        <v>323371.90000000002</v>
      </c>
      <c r="D18" s="153">
        <f t="shared" si="0"/>
        <v>1293487.6000000001</v>
      </c>
      <c r="E18" s="13"/>
      <c r="F18" s="13"/>
      <c r="G18" s="137"/>
      <c r="H18" s="28"/>
      <c r="I18" s="136">
        <f t="shared" si="1"/>
        <v>0</v>
      </c>
      <c r="J18" s="65"/>
      <c r="K18" s="1"/>
    </row>
    <row r="19" spans="1:11" x14ac:dyDescent="0.3">
      <c r="A19" s="78"/>
      <c r="B19" s="13" t="s">
        <v>90</v>
      </c>
      <c r="C19" s="154">
        <v>11692.89</v>
      </c>
      <c r="D19" s="153">
        <f t="shared" si="0"/>
        <v>46771.56</v>
      </c>
      <c r="E19" s="13"/>
      <c r="F19" s="13"/>
      <c r="G19" s="137"/>
      <c r="H19" s="28"/>
      <c r="I19" s="136">
        <f t="shared" si="1"/>
        <v>0</v>
      </c>
      <c r="J19" s="65"/>
      <c r="K19" s="1"/>
    </row>
    <row r="20" spans="1:11" x14ac:dyDescent="0.3">
      <c r="A20" s="78"/>
      <c r="B20" s="13" t="s">
        <v>89</v>
      </c>
      <c r="C20" s="154">
        <v>0</v>
      </c>
      <c r="D20" s="153">
        <f t="shared" si="0"/>
        <v>0</v>
      </c>
      <c r="E20" s="13"/>
      <c r="F20" s="13"/>
      <c r="G20" s="137"/>
      <c r="H20" s="28"/>
      <c r="I20" s="136">
        <f t="shared" si="1"/>
        <v>0</v>
      </c>
      <c r="J20" s="65"/>
      <c r="K20" s="1"/>
    </row>
    <row r="21" spans="1:11" x14ac:dyDescent="0.3">
      <c r="A21" s="78"/>
      <c r="B21" s="13" t="s">
        <v>88</v>
      </c>
      <c r="C21" s="154">
        <v>37415.660000000003</v>
      </c>
      <c r="D21" s="153">
        <f t="shared" si="0"/>
        <v>149662.64000000001</v>
      </c>
      <c r="E21" s="13"/>
      <c r="F21" s="13"/>
      <c r="G21" s="137"/>
      <c r="H21" s="28"/>
      <c r="I21" s="136">
        <f t="shared" si="1"/>
        <v>0</v>
      </c>
      <c r="J21" s="65"/>
      <c r="K21" s="1"/>
    </row>
    <row r="22" spans="1:11" x14ac:dyDescent="0.3">
      <c r="A22" s="78"/>
      <c r="B22" s="13" t="s">
        <v>111</v>
      </c>
      <c r="C22" s="154">
        <v>89211.93</v>
      </c>
      <c r="D22" s="153">
        <f t="shared" si="0"/>
        <v>356847.72</v>
      </c>
      <c r="E22" s="13"/>
      <c r="F22" s="13"/>
      <c r="G22" s="137"/>
      <c r="H22" s="28"/>
      <c r="I22" s="136">
        <f t="shared" si="1"/>
        <v>0</v>
      </c>
      <c r="J22" s="65"/>
      <c r="K22" s="1"/>
    </row>
    <row r="23" spans="1:11" x14ac:dyDescent="0.3">
      <c r="A23" s="78"/>
      <c r="B23" s="13" t="s">
        <v>112</v>
      </c>
      <c r="C23" s="154">
        <v>387625.22</v>
      </c>
      <c r="D23" s="153">
        <f t="shared" si="0"/>
        <v>1550500.88</v>
      </c>
      <c r="E23" s="13"/>
      <c r="F23" s="13"/>
      <c r="G23" s="137"/>
      <c r="H23" s="28"/>
      <c r="I23" s="136">
        <f t="shared" si="1"/>
        <v>0</v>
      </c>
      <c r="J23" s="65"/>
      <c r="K23" s="1"/>
    </row>
    <row r="24" spans="1:11" x14ac:dyDescent="0.3">
      <c r="A24" s="78"/>
      <c r="B24" s="13" t="s">
        <v>35</v>
      </c>
      <c r="C24" s="154">
        <v>0</v>
      </c>
      <c r="D24" s="153">
        <f t="shared" si="0"/>
        <v>0</v>
      </c>
      <c r="E24" s="13"/>
      <c r="F24" s="13"/>
      <c r="G24" s="137"/>
      <c r="H24" s="28"/>
      <c r="I24" s="136">
        <f t="shared" si="1"/>
        <v>0</v>
      </c>
      <c r="J24" s="65"/>
      <c r="K24" s="1"/>
    </row>
    <row r="25" spans="1:11" x14ac:dyDescent="0.3">
      <c r="A25" s="78"/>
      <c r="B25" s="13" t="s">
        <v>87</v>
      </c>
      <c r="C25" s="154">
        <v>244752.48</v>
      </c>
      <c r="D25" s="153">
        <f t="shared" si="0"/>
        <v>979009.92</v>
      </c>
      <c r="E25" s="13"/>
      <c r="F25" s="13"/>
      <c r="G25" s="137"/>
      <c r="H25" s="28"/>
      <c r="I25" s="136">
        <f t="shared" si="1"/>
        <v>0</v>
      </c>
      <c r="J25" s="65"/>
      <c r="K25" s="1"/>
    </row>
    <row r="26" spans="1:11" x14ac:dyDescent="0.3">
      <c r="A26" s="78"/>
      <c r="B26" s="13" t="s">
        <v>34</v>
      </c>
      <c r="C26" s="154">
        <v>649458.6</v>
      </c>
      <c r="D26" s="153">
        <f t="shared" si="0"/>
        <v>2597834.4</v>
      </c>
      <c r="E26" s="13"/>
      <c r="F26" s="13"/>
      <c r="G26" s="137"/>
      <c r="H26" s="28"/>
      <c r="I26" s="136">
        <f t="shared" si="1"/>
        <v>0</v>
      </c>
      <c r="J26" s="65"/>
      <c r="K26" s="1"/>
    </row>
    <row r="27" spans="1:11" x14ac:dyDescent="0.3">
      <c r="A27" s="91"/>
      <c r="B27" s="90" t="s">
        <v>86</v>
      </c>
      <c r="C27" s="154">
        <f>1276794.49-649458.6</f>
        <v>627335.89</v>
      </c>
      <c r="D27" s="153">
        <f t="shared" si="0"/>
        <v>2509343.56</v>
      </c>
      <c r="E27" s="90"/>
      <c r="F27" s="13"/>
      <c r="G27" s="137"/>
      <c r="H27" s="28"/>
      <c r="I27" s="136">
        <f t="shared" si="1"/>
        <v>0</v>
      </c>
      <c r="J27" s="65"/>
      <c r="K27" s="1"/>
    </row>
    <row r="28" spans="1:11" x14ac:dyDescent="0.3">
      <c r="A28" s="78"/>
      <c r="B28" s="13"/>
      <c r="C28" s="13"/>
      <c r="D28" s="13"/>
      <c r="E28" s="13"/>
      <c r="F28" s="93"/>
      <c r="G28" s="135"/>
      <c r="H28" s="40"/>
      <c r="I28" s="134"/>
      <c r="J28" s="65"/>
      <c r="K28" s="1"/>
    </row>
    <row r="29" spans="1:11" s="13" customFormat="1" ht="14.25" customHeight="1" x14ac:dyDescent="0.3">
      <c r="A29" s="70" t="s">
        <v>85</v>
      </c>
      <c r="B29" s="69" t="s">
        <v>84</v>
      </c>
      <c r="C29" s="69"/>
      <c r="D29" s="69"/>
      <c r="E29" s="69"/>
      <c r="F29" s="69"/>
      <c r="G29" s="68"/>
      <c r="H29" s="67"/>
      <c r="I29" s="66"/>
      <c r="J29" s="65"/>
      <c r="K29" s="1"/>
    </row>
    <row r="30" spans="1:11" s="13" customFormat="1" x14ac:dyDescent="0.3">
      <c r="A30" s="70" t="s">
        <v>83</v>
      </c>
      <c r="B30" s="69" t="s">
        <v>82</v>
      </c>
      <c r="C30" s="69"/>
      <c r="D30" s="69"/>
      <c r="E30" s="69"/>
      <c r="F30" s="69"/>
      <c r="G30" s="68"/>
      <c r="H30" s="67"/>
      <c r="I30" s="66"/>
      <c r="J30" s="65"/>
      <c r="K30" s="1"/>
    </row>
    <row r="31" spans="1:11" s="13" customFormat="1" ht="15.75" thickBot="1" x14ac:dyDescent="0.35">
      <c r="A31" s="70" t="s">
        <v>81</v>
      </c>
      <c r="B31" s="69" t="s">
        <v>80</v>
      </c>
      <c r="C31" s="69"/>
      <c r="D31" s="69"/>
      <c r="E31" s="69"/>
      <c r="F31" s="69"/>
      <c r="G31" s="68"/>
      <c r="H31" s="67"/>
      <c r="I31" s="66"/>
      <c r="J31" s="65"/>
      <c r="K31" s="1"/>
    </row>
    <row r="32" spans="1:11" ht="24.75" thickBot="1" x14ac:dyDescent="0.55000000000000004">
      <c r="A32" s="35" t="s">
        <v>79</v>
      </c>
      <c r="B32" s="9"/>
      <c r="C32" s="133">
        <f>SUM(C14:C27)</f>
        <v>4696422.37</v>
      </c>
      <c r="D32" s="133">
        <f>SUM(D14:D27)</f>
        <v>18785689.48</v>
      </c>
      <c r="E32" s="9"/>
      <c r="F32" s="9"/>
      <c r="G32" s="132"/>
      <c r="H32" s="132"/>
      <c r="I32" s="131">
        <f>SUM(I14:I27)</f>
        <v>0</v>
      </c>
      <c r="J32" s="27" t="s">
        <v>78</v>
      </c>
      <c r="K32" s="1"/>
    </row>
    <row r="33" spans="1:12" ht="24" customHeight="1" x14ac:dyDescent="0.5">
      <c r="A33" s="161" t="s">
        <v>77</v>
      </c>
      <c r="B33" s="161"/>
      <c r="C33" s="161"/>
      <c r="D33" s="161"/>
      <c r="E33" s="161"/>
      <c r="F33" s="161"/>
      <c r="G33" s="161"/>
      <c r="H33" s="161"/>
      <c r="I33" s="161"/>
      <c r="J33" s="65"/>
      <c r="K33" s="1"/>
    </row>
    <row r="34" spans="1:12" ht="60" customHeight="1" x14ac:dyDescent="0.3">
      <c r="A34" s="130" t="str">
        <f>A12</f>
        <v xml:space="preserve"> </v>
      </c>
      <c r="B34" s="129" t="s">
        <v>44</v>
      </c>
      <c r="C34" s="128" t="s">
        <v>76</v>
      </c>
      <c r="D34" s="128" t="s">
        <v>75</v>
      </c>
      <c r="E34" s="128" t="s">
        <v>41</v>
      </c>
      <c r="F34" s="128" t="s">
        <v>40</v>
      </c>
      <c r="G34" s="128" t="s">
        <v>74</v>
      </c>
      <c r="H34" s="127" t="s">
        <v>38</v>
      </c>
      <c r="I34" s="127" t="s">
        <v>73</v>
      </c>
      <c r="K34" s="4" t="s">
        <v>72</v>
      </c>
    </row>
    <row r="35" spans="1:12" x14ac:dyDescent="0.3">
      <c r="A35" s="85"/>
      <c r="B35" s="126" t="s">
        <v>71</v>
      </c>
      <c r="C35" s="125"/>
      <c r="D35" s="125"/>
      <c r="E35" s="158"/>
      <c r="F35" s="158"/>
      <c r="G35" s="125"/>
      <c r="H35" s="149"/>
      <c r="I35" s="124"/>
      <c r="K35" s="85"/>
    </row>
    <row r="36" spans="1:12" x14ac:dyDescent="0.3">
      <c r="A36" s="85"/>
      <c r="B36" s="123" t="s">
        <v>70</v>
      </c>
      <c r="C36" s="117">
        <v>160</v>
      </c>
      <c r="D36" s="116">
        <f t="shared" ref="D36:D43" si="2">+C36*4</f>
        <v>640</v>
      </c>
      <c r="E36" s="112">
        <v>-1.5</v>
      </c>
      <c r="F36" s="120">
        <v>8.5500000000000007</v>
      </c>
      <c r="G36" s="92">
        <f t="shared" ref="G36:G60" si="3">+D36*F36</f>
        <v>5472</v>
      </c>
      <c r="H36" s="38"/>
      <c r="I36" s="86">
        <f t="shared" ref="I36:I51" si="4">D36*H36</f>
        <v>0</v>
      </c>
      <c r="K36" s="85">
        <v>3</v>
      </c>
    </row>
    <row r="37" spans="1:12" x14ac:dyDescent="0.3">
      <c r="A37" s="85"/>
      <c r="B37" s="115" t="s">
        <v>69</v>
      </c>
      <c r="C37" s="117">
        <v>295</v>
      </c>
      <c r="D37" s="116">
        <f t="shared" si="2"/>
        <v>1180</v>
      </c>
      <c r="E37" s="112">
        <v>-1.5</v>
      </c>
      <c r="F37" s="120">
        <v>8.5500000000000007</v>
      </c>
      <c r="G37" s="92">
        <f t="shared" si="3"/>
        <v>10089</v>
      </c>
      <c r="H37" s="38"/>
      <c r="I37" s="86">
        <f t="shared" si="4"/>
        <v>0</v>
      </c>
      <c r="K37" s="85">
        <v>2</v>
      </c>
    </row>
    <row r="38" spans="1:12" x14ac:dyDescent="0.3">
      <c r="A38" s="85"/>
      <c r="B38" s="13" t="s">
        <v>68</v>
      </c>
      <c r="C38" s="117">
        <v>1240</v>
      </c>
      <c r="D38" s="116">
        <f t="shared" si="2"/>
        <v>4960</v>
      </c>
      <c r="E38" s="112">
        <v>-1.5</v>
      </c>
      <c r="F38" s="120">
        <v>9.5</v>
      </c>
      <c r="G38" s="92">
        <f t="shared" si="3"/>
        <v>47120</v>
      </c>
      <c r="H38" s="38"/>
      <c r="I38" s="86">
        <f t="shared" si="4"/>
        <v>0</v>
      </c>
      <c r="K38" s="85">
        <v>12</v>
      </c>
      <c r="L38" s="122"/>
    </row>
    <row r="39" spans="1:12" x14ac:dyDescent="0.3">
      <c r="A39" s="85"/>
      <c r="B39" s="13" t="s">
        <v>67</v>
      </c>
      <c r="C39" s="117">
        <v>2100</v>
      </c>
      <c r="D39" s="116">
        <f t="shared" si="2"/>
        <v>8400</v>
      </c>
      <c r="E39" s="112">
        <v>-1.5</v>
      </c>
      <c r="F39" s="120">
        <v>9.5</v>
      </c>
      <c r="G39" s="92">
        <f t="shared" si="3"/>
        <v>79800</v>
      </c>
      <c r="H39" s="38"/>
      <c r="I39" s="86">
        <f t="shared" si="4"/>
        <v>0</v>
      </c>
      <c r="K39" s="85">
        <v>13</v>
      </c>
    </row>
    <row r="40" spans="1:12" x14ac:dyDescent="0.3">
      <c r="A40" s="85"/>
      <c r="B40" s="121" t="s">
        <v>66</v>
      </c>
      <c r="C40" s="117">
        <v>641</v>
      </c>
      <c r="D40" s="116">
        <f t="shared" si="2"/>
        <v>2564</v>
      </c>
      <c r="E40" s="112">
        <v>-1.5</v>
      </c>
      <c r="F40" s="120">
        <v>19</v>
      </c>
      <c r="G40" s="92">
        <f t="shared" si="3"/>
        <v>48716</v>
      </c>
      <c r="H40" s="38"/>
      <c r="I40" s="86">
        <f t="shared" si="4"/>
        <v>0</v>
      </c>
      <c r="K40" s="85">
        <v>3</v>
      </c>
    </row>
    <row r="41" spans="1:12" x14ac:dyDescent="0.3">
      <c r="A41" s="78"/>
      <c r="B41" s="13" t="s">
        <v>65</v>
      </c>
      <c r="C41" s="117" t="s">
        <v>110</v>
      </c>
      <c r="D41" s="116" t="s">
        <v>110</v>
      </c>
      <c r="E41" s="112">
        <v>0</v>
      </c>
      <c r="F41" s="112">
        <v>0</v>
      </c>
      <c r="G41" s="92">
        <f>0*F41</f>
        <v>0</v>
      </c>
      <c r="H41" s="38"/>
      <c r="I41" s="86">
        <f>0*H41</f>
        <v>0</v>
      </c>
      <c r="K41" s="78"/>
    </row>
    <row r="42" spans="1:12" x14ac:dyDescent="0.3">
      <c r="A42" s="85"/>
      <c r="B42" s="13" t="s">
        <v>64</v>
      </c>
      <c r="C42" s="117">
        <v>1140</v>
      </c>
      <c r="D42" s="116">
        <f t="shared" si="2"/>
        <v>4560</v>
      </c>
      <c r="E42" s="112">
        <v>0</v>
      </c>
      <c r="F42" s="120">
        <v>4.5</v>
      </c>
      <c r="G42" s="92">
        <f t="shared" si="3"/>
        <v>20520</v>
      </c>
      <c r="H42" s="38"/>
      <c r="I42" s="86">
        <f t="shared" si="4"/>
        <v>0</v>
      </c>
      <c r="K42" s="85">
        <v>3</v>
      </c>
    </row>
    <row r="43" spans="1:12" x14ac:dyDescent="0.3">
      <c r="A43" s="78"/>
      <c r="B43" s="13" t="s">
        <v>63</v>
      </c>
      <c r="C43" s="117">
        <v>15</v>
      </c>
      <c r="D43" s="116">
        <f t="shared" si="2"/>
        <v>60</v>
      </c>
      <c r="E43" s="112">
        <v>0</v>
      </c>
      <c r="F43" s="120">
        <v>0</v>
      </c>
      <c r="G43" s="92">
        <f t="shared" si="3"/>
        <v>0</v>
      </c>
      <c r="H43" s="38"/>
      <c r="I43" s="86">
        <f t="shared" si="4"/>
        <v>0</v>
      </c>
      <c r="K43" s="78"/>
    </row>
    <row r="44" spans="1:12" x14ac:dyDescent="0.3">
      <c r="A44" s="85"/>
      <c r="B44" s="13" t="s">
        <v>62</v>
      </c>
      <c r="C44" s="117" t="s">
        <v>110</v>
      </c>
      <c r="D44" s="116" t="s">
        <v>110</v>
      </c>
      <c r="E44" s="112">
        <v>0</v>
      </c>
      <c r="F44" s="112">
        <v>0</v>
      </c>
      <c r="G44" s="92">
        <f>0*F44</f>
        <v>0</v>
      </c>
      <c r="H44" s="38"/>
      <c r="I44" s="86">
        <f>0*H44</f>
        <v>0</v>
      </c>
      <c r="K44" s="85"/>
    </row>
    <row r="45" spans="1:12" x14ac:dyDescent="0.3">
      <c r="A45" s="78"/>
      <c r="B45" s="115" t="s">
        <v>61</v>
      </c>
      <c r="C45" s="117">
        <v>100</v>
      </c>
      <c r="D45" s="116">
        <f t="shared" ref="D45:D60" si="5">+C45*4</f>
        <v>400</v>
      </c>
      <c r="E45" s="112">
        <v>0</v>
      </c>
      <c r="F45" s="120">
        <v>0</v>
      </c>
      <c r="G45" s="92">
        <f t="shared" si="3"/>
        <v>0</v>
      </c>
      <c r="H45" s="38"/>
      <c r="I45" s="86">
        <f t="shared" si="4"/>
        <v>0</v>
      </c>
      <c r="K45" s="78"/>
    </row>
    <row r="46" spans="1:12" x14ac:dyDescent="0.3">
      <c r="A46" s="78"/>
      <c r="B46" s="13" t="s">
        <v>60</v>
      </c>
      <c r="C46" s="117">
        <v>55</v>
      </c>
      <c r="D46" s="116">
        <f t="shared" si="5"/>
        <v>220</v>
      </c>
      <c r="E46" s="112">
        <v>0</v>
      </c>
      <c r="F46" s="120">
        <v>0.5</v>
      </c>
      <c r="G46" s="92">
        <f t="shared" si="3"/>
        <v>110</v>
      </c>
      <c r="H46" s="38"/>
      <c r="I46" s="86">
        <f t="shared" si="4"/>
        <v>0</v>
      </c>
      <c r="K46" s="85">
        <v>1</v>
      </c>
    </row>
    <row r="47" spans="1:12" x14ac:dyDescent="0.3">
      <c r="A47" s="78"/>
      <c r="B47" s="13" t="s">
        <v>59</v>
      </c>
      <c r="C47" s="117">
        <v>650</v>
      </c>
      <c r="D47" s="116">
        <f t="shared" si="5"/>
        <v>2600</v>
      </c>
      <c r="E47" s="112">
        <v>0</v>
      </c>
      <c r="F47" s="120">
        <v>0</v>
      </c>
      <c r="G47" s="92">
        <f t="shared" si="3"/>
        <v>0</v>
      </c>
      <c r="H47" s="38"/>
      <c r="I47" s="86">
        <f t="shared" si="4"/>
        <v>0</v>
      </c>
      <c r="K47" s="78"/>
    </row>
    <row r="48" spans="1:12" x14ac:dyDescent="0.3">
      <c r="A48" s="78"/>
      <c r="B48" s="13" t="s">
        <v>58</v>
      </c>
      <c r="C48" s="117">
        <v>100</v>
      </c>
      <c r="D48" s="116">
        <f t="shared" si="5"/>
        <v>400</v>
      </c>
      <c r="E48" s="112">
        <v>0</v>
      </c>
      <c r="F48" s="120">
        <v>25</v>
      </c>
      <c r="G48" s="92">
        <f t="shared" si="3"/>
        <v>10000</v>
      </c>
      <c r="H48" s="38"/>
      <c r="I48" s="86">
        <f t="shared" si="4"/>
        <v>0</v>
      </c>
      <c r="K48" s="85">
        <v>2</v>
      </c>
    </row>
    <row r="49" spans="1:11" x14ac:dyDescent="0.3">
      <c r="A49" s="78"/>
      <c r="B49" s="13" t="s">
        <v>57</v>
      </c>
      <c r="C49" s="117">
        <v>115</v>
      </c>
      <c r="D49" s="116">
        <f t="shared" si="5"/>
        <v>460</v>
      </c>
      <c r="E49" s="112">
        <v>0</v>
      </c>
      <c r="F49" s="112">
        <v>0</v>
      </c>
      <c r="G49" s="92">
        <f t="shared" si="3"/>
        <v>0</v>
      </c>
      <c r="H49" s="38"/>
      <c r="I49" s="86">
        <f t="shared" si="4"/>
        <v>0</v>
      </c>
      <c r="K49" s="78"/>
    </row>
    <row r="50" spans="1:11" x14ac:dyDescent="0.3">
      <c r="A50" s="78"/>
      <c r="B50" s="13" t="s">
        <v>56</v>
      </c>
      <c r="C50" s="117">
        <v>0</v>
      </c>
      <c r="D50" s="116">
        <f t="shared" si="5"/>
        <v>0</v>
      </c>
      <c r="E50" s="112">
        <v>0</v>
      </c>
      <c r="F50" s="112">
        <v>0</v>
      </c>
      <c r="G50" s="92">
        <f t="shared" si="3"/>
        <v>0</v>
      </c>
      <c r="H50" s="38"/>
      <c r="I50" s="86">
        <f t="shared" si="4"/>
        <v>0</v>
      </c>
      <c r="K50" s="78"/>
    </row>
    <row r="51" spans="1:11" x14ac:dyDescent="0.3">
      <c r="A51" s="78"/>
      <c r="B51" s="115" t="s">
        <v>55</v>
      </c>
      <c r="C51" s="117">
        <v>1600</v>
      </c>
      <c r="D51" s="116">
        <f t="shared" si="5"/>
        <v>6400</v>
      </c>
      <c r="E51" s="112">
        <v>0</v>
      </c>
      <c r="F51" s="112">
        <v>0</v>
      </c>
      <c r="G51" s="92">
        <f t="shared" si="3"/>
        <v>0</v>
      </c>
      <c r="H51" s="38"/>
      <c r="I51" s="86">
        <f t="shared" si="4"/>
        <v>0</v>
      </c>
      <c r="K51" s="78"/>
    </row>
    <row r="52" spans="1:11" x14ac:dyDescent="0.3">
      <c r="A52" s="78"/>
      <c r="B52" s="13" t="s">
        <v>54</v>
      </c>
      <c r="C52" s="117" t="s">
        <v>110</v>
      </c>
      <c r="D52" s="116" t="s">
        <v>110</v>
      </c>
      <c r="E52" s="112">
        <v>0</v>
      </c>
      <c r="F52" s="112">
        <v>0</v>
      </c>
      <c r="G52" s="92">
        <f>0*F52</f>
        <v>0</v>
      </c>
      <c r="H52" s="38"/>
      <c r="I52" s="86">
        <f>0*H52</f>
        <v>0</v>
      </c>
      <c r="K52" s="78"/>
    </row>
    <row r="53" spans="1:11" x14ac:dyDescent="0.3">
      <c r="A53" s="78"/>
      <c r="B53" s="13" t="s">
        <v>53</v>
      </c>
      <c r="C53" s="117">
        <v>370</v>
      </c>
      <c r="D53" s="116">
        <f t="shared" si="5"/>
        <v>1480</v>
      </c>
      <c r="E53" s="112">
        <v>0</v>
      </c>
      <c r="F53" s="112">
        <v>0</v>
      </c>
      <c r="G53" s="92">
        <f t="shared" si="3"/>
        <v>0</v>
      </c>
      <c r="H53" s="38"/>
      <c r="I53" s="119">
        <v>0</v>
      </c>
      <c r="J53" s="118"/>
      <c r="K53" s="78"/>
    </row>
    <row r="54" spans="1:11" x14ac:dyDescent="0.3">
      <c r="A54" s="78"/>
      <c r="B54" s="13" t="s">
        <v>52</v>
      </c>
      <c r="C54" s="117">
        <v>530</v>
      </c>
      <c r="D54" s="116">
        <f t="shared" si="5"/>
        <v>2120</v>
      </c>
      <c r="E54" s="112">
        <v>0</v>
      </c>
      <c r="F54" s="112">
        <v>0</v>
      </c>
      <c r="G54" s="92">
        <f t="shared" si="3"/>
        <v>0</v>
      </c>
      <c r="H54" s="38"/>
      <c r="I54" s="119">
        <v>0</v>
      </c>
      <c r="J54" s="118"/>
      <c r="K54" s="78"/>
    </row>
    <row r="55" spans="1:11" x14ac:dyDescent="0.3">
      <c r="A55" s="78"/>
      <c r="B55" s="13" t="s">
        <v>51</v>
      </c>
      <c r="C55" s="117">
        <v>1</v>
      </c>
      <c r="D55" s="116">
        <f t="shared" si="5"/>
        <v>4</v>
      </c>
      <c r="E55" s="112">
        <v>0</v>
      </c>
      <c r="F55" s="112">
        <v>15</v>
      </c>
      <c r="G55" s="92">
        <f t="shared" si="3"/>
        <v>60</v>
      </c>
      <c r="H55" s="38"/>
      <c r="I55" s="86">
        <f t="shared" ref="I55:I60" si="6">D55*H55</f>
        <v>0</v>
      </c>
      <c r="K55" s="78"/>
    </row>
    <row r="56" spans="1:11" x14ac:dyDescent="0.3">
      <c r="A56" s="78"/>
      <c r="B56" s="13" t="s">
        <v>50</v>
      </c>
      <c r="C56" s="117">
        <v>10</v>
      </c>
      <c r="D56" s="116">
        <f t="shared" si="5"/>
        <v>40</v>
      </c>
      <c r="E56" s="112">
        <v>0</v>
      </c>
      <c r="F56" s="112">
        <v>0</v>
      </c>
      <c r="G56" s="92">
        <f t="shared" si="3"/>
        <v>0</v>
      </c>
      <c r="H56" s="38"/>
      <c r="I56" s="86">
        <f t="shared" si="6"/>
        <v>0</v>
      </c>
      <c r="K56" s="78"/>
    </row>
    <row r="57" spans="1:11" x14ac:dyDescent="0.3">
      <c r="A57" s="78"/>
      <c r="B57" s="115" t="s">
        <v>49</v>
      </c>
      <c r="C57" s="117">
        <v>250</v>
      </c>
      <c r="D57" s="116">
        <f t="shared" si="5"/>
        <v>1000</v>
      </c>
      <c r="E57" s="112">
        <v>0</v>
      </c>
      <c r="F57" s="112">
        <v>0.5</v>
      </c>
      <c r="G57" s="92">
        <f t="shared" si="3"/>
        <v>500</v>
      </c>
      <c r="H57" s="38"/>
      <c r="I57" s="86">
        <f t="shared" si="6"/>
        <v>0</v>
      </c>
      <c r="K57" s="85">
        <v>2</v>
      </c>
    </row>
    <row r="58" spans="1:11" x14ac:dyDescent="0.3">
      <c r="A58" s="78"/>
      <c r="B58" s="115" t="s">
        <v>48</v>
      </c>
      <c r="C58" s="117">
        <v>100</v>
      </c>
      <c r="D58" s="116">
        <f t="shared" si="5"/>
        <v>400</v>
      </c>
      <c r="E58" s="112">
        <v>0</v>
      </c>
      <c r="F58" s="112">
        <v>0</v>
      </c>
      <c r="G58" s="92">
        <f t="shared" si="3"/>
        <v>0</v>
      </c>
      <c r="H58" s="38"/>
      <c r="I58" s="86">
        <f t="shared" si="6"/>
        <v>0</v>
      </c>
      <c r="K58" s="78"/>
    </row>
    <row r="59" spans="1:11" x14ac:dyDescent="0.3">
      <c r="A59" s="78"/>
      <c r="B59" s="13" t="s">
        <v>47</v>
      </c>
      <c r="C59" s="117">
        <v>190</v>
      </c>
      <c r="D59" s="116">
        <f t="shared" si="5"/>
        <v>760</v>
      </c>
      <c r="E59" s="112">
        <v>0</v>
      </c>
      <c r="F59" s="112">
        <v>0</v>
      </c>
      <c r="G59" s="92">
        <f t="shared" si="3"/>
        <v>0</v>
      </c>
      <c r="H59" s="38"/>
      <c r="I59" s="86">
        <f t="shared" si="6"/>
        <v>0</v>
      </c>
      <c r="K59" s="78"/>
    </row>
    <row r="60" spans="1:11" x14ac:dyDescent="0.3">
      <c r="A60" s="78"/>
      <c r="B60" s="115" t="s">
        <v>46</v>
      </c>
      <c r="C60" s="114">
        <v>560</v>
      </c>
      <c r="D60" s="113">
        <f t="shared" si="5"/>
        <v>2240</v>
      </c>
      <c r="E60" s="112">
        <v>0</v>
      </c>
      <c r="F60" s="112">
        <v>0</v>
      </c>
      <c r="G60" s="92">
        <f t="shared" si="3"/>
        <v>0</v>
      </c>
      <c r="H60" s="111"/>
      <c r="I60" s="92">
        <f t="shared" si="6"/>
        <v>0</v>
      </c>
      <c r="K60" s="78"/>
    </row>
    <row r="61" spans="1:11" x14ac:dyDescent="0.3">
      <c r="A61" s="84" t="s">
        <v>45</v>
      </c>
      <c r="B61" s="83"/>
      <c r="C61" s="110">
        <f>SUM(C36:C60)</f>
        <v>10222</v>
      </c>
      <c r="D61" s="110">
        <f>SUM(D36:D60)</f>
        <v>40888</v>
      </c>
      <c r="E61" s="109"/>
      <c r="F61" s="109"/>
      <c r="G61" s="81"/>
      <c r="H61" s="108"/>
      <c r="I61" s="79">
        <f>SUM(I36:I60)</f>
        <v>0</v>
      </c>
      <c r="K61" s="78"/>
    </row>
    <row r="62" spans="1:11" x14ac:dyDescent="0.3">
      <c r="A62" s="78"/>
      <c r="B62" s="107"/>
      <c r="C62" s="106"/>
      <c r="D62" s="105"/>
      <c r="E62" s="104"/>
      <c r="F62" s="104"/>
      <c r="G62" s="102"/>
      <c r="H62" s="103"/>
      <c r="I62" s="102"/>
      <c r="K62" s="78"/>
    </row>
    <row r="63" spans="1:11" ht="60" customHeight="1" x14ac:dyDescent="0.3">
      <c r="A63" s="101"/>
      <c r="B63" s="100" t="s">
        <v>44</v>
      </c>
      <c r="C63" s="41" t="s">
        <v>43</v>
      </c>
      <c r="D63" s="41" t="s">
        <v>42</v>
      </c>
      <c r="E63" s="41" t="s">
        <v>41</v>
      </c>
      <c r="F63" s="41" t="s">
        <v>40</v>
      </c>
      <c r="G63" s="41" t="s">
        <v>39</v>
      </c>
      <c r="H63" s="4" t="s">
        <v>38</v>
      </c>
      <c r="I63" s="4" t="s">
        <v>37</v>
      </c>
      <c r="K63" s="99"/>
    </row>
    <row r="64" spans="1:11" x14ac:dyDescent="0.3">
      <c r="A64" s="98"/>
      <c r="B64" s="97" t="s">
        <v>36</v>
      </c>
      <c r="C64" s="96"/>
      <c r="D64" s="96"/>
      <c r="E64" s="164"/>
      <c r="F64" s="164"/>
      <c r="G64" s="96"/>
      <c r="H64" s="151"/>
      <c r="I64" s="95"/>
      <c r="K64" s="85"/>
    </row>
    <row r="65" spans="1:11" x14ac:dyDescent="0.3">
      <c r="A65" s="94"/>
      <c r="B65" s="93" t="s">
        <v>35</v>
      </c>
      <c r="C65" s="155" t="s">
        <v>110</v>
      </c>
      <c r="D65" s="86" t="s">
        <v>110</v>
      </c>
      <c r="E65" s="170">
        <v>0</v>
      </c>
      <c r="F65" s="170">
        <v>5.0000000000000001E-3</v>
      </c>
      <c r="G65" s="86">
        <v>0</v>
      </c>
      <c r="H65" s="87"/>
      <c r="I65" s="86">
        <v>0</v>
      </c>
      <c r="K65" s="85">
        <v>2</v>
      </c>
    </row>
    <row r="66" spans="1:11" x14ac:dyDescent="0.3">
      <c r="A66" s="91"/>
      <c r="B66" s="90" t="s">
        <v>34</v>
      </c>
      <c r="C66" s="89">
        <v>649458.6</v>
      </c>
      <c r="D66" s="88">
        <f>+C66*4</f>
        <v>2597834.4</v>
      </c>
      <c r="E66" s="171">
        <v>0</v>
      </c>
      <c r="F66" s="171">
        <v>7.0000000000000007E-2</v>
      </c>
      <c r="G66" s="86">
        <f>+D66*F66</f>
        <v>181848.40800000002</v>
      </c>
      <c r="H66" s="157"/>
      <c r="I66" s="86">
        <f>+D66*H66</f>
        <v>0</v>
      </c>
      <c r="K66" s="85">
        <v>2</v>
      </c>
    </row>
    <row r="67" spans="1:11" x14ac:dyDescent="0.3">
      <c r="A67" s="84" t="s">
        <v>33</v>
      </c>
      <c r="B67" s="83"/>
      <c r="C67" s="79">
        <f>SUM(C65:C66)</f>
        <v>649458.6</v>
      </c>
      <c r="D67" s="79">
        <f>SUM(D65:D66)</f>
        <v>2597834.4</v>
      </c>
      <c r="E67" s="82"/>
      <c r="F67" s="82"/>
      <c r="G67" s="81"/>
      <c r="H67" s="80"/>
      <c r="I67" s="79">
        <f>SUM(I65:I66)</f>
        <v>0</v>
      </c>
      <c r="K67" s="78"/>
    </row>
    <row r="68" spans="1:11" s="23" customFormat="1" x14ac:dyDescent="0.3">
      <c r="A68" s="77"/>
      <c r="B68" s="76"/>
      <c r="C68" s="72"/>
      <c r="D68" s="72"/>
      <c r="E68" s="75"/>
      <c r="F68" s="75"/>
      <c r="G68" s="74"/>
      <c r="H68" s="73"/>
      <c r="I68" s="72"/>
      <c r="J68" s="24"/>
      <c r="K68" s="71"/>
    </row>
    <row r="69" spans="1:11" s="13" customFormat="1" ht="14.25" customHeight="1" x14ac:dyDescent="0.3">
      <c r="A69" s="70" t="s">
        <v>32</v>
      </c>
      <c r="B69" s="69" t="s">
        <v>31</v>
      </c>
      <c r="C69" s="69"/>
      <c r="D69" s="69"/>
      <c r="E69" s="69"/>
      <c r="F69" s="69"/>
      <c r="G69" s="68"/>
      <c r="H69" s="67"/>
      <c r="I69" s="66"/>
      <c r="J69" s="65"/>
      <c r="K69" s="64"/>
    </row>
    <row r="70" spans="1:11" s="13" customFormat="1" ht="14.25" customHeight="1" thickBot="1" x14ac:dyDescent="0.35">
      <c r="A70" s="70" t="s">
        <v>30</v>
      </c>
      <c r="B70" s="69" t="s">
        <v>29</v>
      </c>
      <c r="C70" s="69"/>
      <c r="D70" s="69"/>
      <c r="E70" s="69"/>
      <c r="F70" s="69"/>
      <c r="G70" s="68"/>
      <c r="H70" s="67"/>
      <c r="I70" s="66"/>
      <c r="J70" s="65"/>
      <c r="K70" s="64"/>
    </row>
    <row r="71" spans="1:11" ht="24.75" thickBot="1" x14ac:dyDescent="0.55000000000000004">
      <c r="A71" s="10" t="s">
        <v>28</v>
      </c>
      <c r="B71" s="9"/>
      <c r="C71" s="9"/>
      <c r="D71" s="9"/>
      <c r="E71" s="9"/>
      <c r="F71" s="9"/>
      <c r="G71" s="8">
        <f>SUM(G36:G60,G65:G67)</f>
        <v>404235.40800000005</v>
      </c>
      <c r="H71" s="7"/>
      <c r="I71" s="63">
        <f>SUM(I61,I67)</f>
        <v>0</v>
      </c>
      <c r="J71" s="62" t="s">
        <v>27</v>
      </c>
      <c r="K71" s="4">
        <f>SUM(K36:K60,K65:K67)</f>
        <v>45</v>
      </c>
    </row>
    <row r="72" spans="1:11" ht="15.75" thickBot="1" x14ac:dyDescent="0.35">
      <c r="A72" s="61"/>
      <c r="B72" s="60"/>
      <c r="C72" s="60"/>
      <c r="D72" s="60"/>
      <c r="E72" s="60"/>
      <c r="F72" s="60"/>
      <c r="G72" s="59"/>
      <c r="H72" s="58"/>
      <c r="I72" s="58"/>
      <c r="K72" s="54"/>
    </row>
    <row r="73" spans="1:11" s="12" customFormat="1" ht="24.75" thickBot="1" x14ac:dyDescent="0.55000000000000004">
      <c r="A73" s="22" t="s">
        <v>26</v>
      </c>
      <c r="B73" s="21"/>
      <c r="C73" s="21"/>
      <c r="D73" s="21"/>
      <c r="E73" s="21"/>
      <c r="F73" s="21"/>
      <c r="G73" s="20"/>
      <c r="H73" s="20"/>
      <c r="I73" s="19">
        <f>I32+I71</f>
        <v>0</v>
      </c>
      <c r="J73" s="14"/>
      <c r="K73" s="54"/>
    </row>
    <row r="74" spans="1:11" ht="15.75" thickBot="1" x14ac:dyDescent="0.35">
      <c r="A74" s="57"/>
      <c r="B74" s="56"/>
      <c r="C74" s="56"/>
      <c r="D74" s="56"/>
      <c r="E74" s="56"/>
      <c r="F74" s="56"/>
      <c r="G74" s="55"/>
      <c r="H74" s="55"/>
      <c r="I74" s="55"/>
      <c r="K74" s="54"/>
    </row>
    <row r="75" spans="1:11" ht="51.75" customHeight="1" x14ac:dyDescent="0.5">
      <c r="A75" s="165" t="s">
        <v>25</v>
      </c>
      <c r="B75" s="165"/>
      <c r="C75" s="165"/>
      <c r="D75" s="165"/>
      <c r="E75" s="165"/>
      <c r="F75" s="165"/>
      <c r="G75" s="165"/>
      <c r="H75" s="165"/>
      <c r="I75" s="165"/>
      <c r="K75" s="54"/>
    </row>
    <row r="76" spans="1:11" x14ac:dyDescent="0.3">
      <c r="A76" s="53" t="s">
        <v>24</v>
      </c>
      <c r="B76" s="33"/>
      <c r="C76" s="33"/>
      <c r="D76" s="33"/>
      <c r="E76" s="33"/>
      <c r="F76" s="33"/>
      <c r="G76" s="52"/>
      <c r="H76" s="52"/>
      <c r="I76" s="52"/>
      <c r="K76" s="52"/>
    </row>
    <row r="77" spans="1:11" x14ac:dyDescent="0.3">
      <c r="A77" s="24" t="s">
        <v>23</v>
      </c>
      <c r="B77" s="23"/>
      <c r="C77" s="23"/>
      <c r="D77" s="23"/>
      <c r="E77" s="23"/>
      <c r="F77" s="23"/>
      <c r="G77" s="49" t="e">
        <f>+D32/G79/4</f>
        <v>#DIV/0!</v>
      </c>
      <c r="H77" s="166"/>
      <c r="I77" s="166"/>
      <c r="K77" s="1"/>
    </row>
    <row r="78" spans="1:11" x14ac:dyDescent="0.3">
      <c r="A78" s="24" t="s">
        <v>22</v>
      </c>
      <c r="B78" s="23"/>
      <c r="C78" s="23"/>
      <c r="D78" s="23"/>
      <c r="E78" s="23"/>
      <c r="F78" s="23"/>
      <c r="G78" s="51"/>
      <c r="H78" s="152"/>
      <c r="I78" s="152"/>
      <c r="K78" s="1"/>
    </row>
    <row r="79" spans="1:11" x14ac:dyDescent="0.3">
      <c r="A79" s="24" t="s">
        <v>21</v>
      </c>
      <c r="B79" s="23"/>
      <c r="C79" s="23"/>
      <c r="D79" s="23"/>
      <c r="E79" s="23"/>
      <c r="F79" s="23"/>
      <c r="G79" s="50"/>
      <c r="H79" s="152"/>
      <c r="I79" s="152"/>
      <c r="K79" s="1"/>
    </row>
    <row r="80" spans="1:11" x14ac:dyDescent="0.3">
      <c r="A80" s="24" t="s">
        <v>20</v>
      </c>
      <c r="B80" s="23"/>
      <c r="C80" s="23"/>
      <c r="D80" s="23"/>
      <c r="E80" s="23"/>
      <c r="F80" s="23"/>
      <c r="G80" s="49">
        <f>G79*G78</f>
        <v>0</v>
      </c>
      <c r="H80" s="152"/>
      <c r="I80" s="152"/>
      <c r="K80" s="1"/>
    </row>
    <row r="81" spans="1:13" ht="15.75" thickBot="1" x14ac:dyDescent="0.35">
      <c r="A81" s="48" t="s">
        <v>19</v>
      </c>
      <c r="B81" s="47"/>
      <c r="C81" s="47"/>
      <c r="D81" s="47"/>
      <c r="E81" s="47"/>
      <c r="F81" s="47"/>
      <c r="G81" s="46">
        <f>G80/D32</f>
        <v>0</v>
      </c>
      <c r="H81" s="45"/>
      <c r="I81" s="44"/>
      <c r="K81" s="4">
        <v>4</v>
      </c>
    </row>
    <row r="82" spans="1:13" x14ac:dyDescent="0.3">
      <c r="A82" s="29"/>
      <c r="G82" s="43"/>
      <c r="H82" s="42"/>
      <c r="I82" s="42"/>
      <c r="K82" s="1"/>
    </row>
    <row r="83" spans="1:13" ht="60" customHeight="1" x14ac:dyDescent="0.3">
      <c r="A83" s="167" t="s">
        <v>18</v>
      </c>
      <c r="B83" s="167"/>
      <c r="C83" s="41"/>
      <c r="D83" s="41"/>
      <c r="E83" s="41"/>
      <c r="F83" s="41"/>
      <c r="G83" s="41" t="s">
        <v>17</v>
      </c>
      <c r="H83" s="41"/>
      <c r="I83" s="41" t="s">
        <v>17</v>
      </c>
      <c r="K83" s="1"/>
    </row>
    <row r="84" spans="1:13" x14ac:dyDescent="0.3">
      <c r="A84" s="24" t="s">
        <v>16</v>
      </c>
      <c r="B84" s="23"/>
      <c r="C84" s="23"/>
      <c r="D84" s="23"/>
      <c r="E84" s="23"/>
      <c r="F84" s="23"/>
      <c r="G84" s="40">
        <f t="shared" ref="G84:G90" si="7">+I84/$D$32</f>
        <v>0</v>
      </c>
      <c r="H84" s="39"/>
      <c r="I84" s="38"/>
      <c r="K84" s="1"/>
    </row>
    <row r="85" spans="1:13" x14ac:dyDescent="0.3">
      <c r="A85" s="24" t="s">
        <v>15</v>
      </c>
      <c r="B85" s="23"/>
      <c r="C85" s="23"/>
      <c r="D85" s="23"/>
      <c r="E85" s="23"/>
      <c r="F85" s="23"/>
      <c r="G85" s="40">
        <f t="shared" si="7"/>
        <v>0</v>
      </c>
      <c r="H85" s="39"/>
      <c r="I85" s="38"/>
      <c r="K85" s="1"/>
    </row>
    <row r="86" spans="1:13" x14ac:dyDescent="0.3">
      <c r="A86" s="24" t="s">
        <v>14</v>
      </c>
      <c r="B86" s="23"/>
      <c r="C86" s="23"/>
      <c r="D86" s="23"/>
      <c r="E86" s="23"/>
      <c r="F86" s="23"/>
      <c r="G86" s="40">
        <f t="shared" si="7"/>
        <v>0</v>
      </c>
      <c r="H86" s="39"/>
      <c r="I86" s="38"/>
      <c r="K86" s="1"/>
    </row>
    <row r="87" spans="1:13" x14ac:dyDescent="0.3">
      <c r="A87" s="24" t="s">
        <v>13</v>
      </c>
      <c r="B87" s="23"/>
      <c r="C87" s="23"/>
      <c r="D87" s="23"/>
      <c r="E87" s="23"/>
      <c r="F87" s="23"/>
      <c r="G87" s="40">
        <f t="shared" si="7"/>
        <v>0</v>
      </c>
      <c r="H87" s="39"/>
      <c r="I87" s="38"/>
      <c r="K87" s="1"/>
    </row>
    <row r="88" spans="1:13" x14ac:dyDescent="0.3">
      <c r="A88" s="24" t="s">
        <v>12</v>
      </c>
      <c r="B88" s="23"/>
      <c r="C88" s="23"/>
      <c r="D88" s="23"/>
      <c r="E88" s="23"/>
      <c r="F88" s="23"/>
      <c r="G88" s="40">
        <f t="shared" si="7"/>
        <v>0</v>
      </c>
      <c r="H88" s="39"/>
      <c r="I88" s="38"/>
      <c r="K88" s="1"/>
    </row>
    <row r="89" spans="1:13" x14ac:dyDescent="0.3">
      <c r="A89" s="24" t="s">
        <v>11</v>
      </c>
      <c r="B89" s="23"/>
      <c r="C89" s="23"/>
      <c r="D89" s="23"/>
      <c r="E89" s="23"/>
      <c r="F89" s="23"/>
      <c r="G89" s="40">
        <f t="shared" si="7"/>
        <v>0</v>
      </c>
      <c r="H89" s="39"/>
      <c r="I89" s="38"/>
      <c r="K89" s="1"/>
    </row>
    <row r="90" spans="1:13" x14ac:dyDescent="0.3">
      <c r="A90" s="24" t="s">
        <v>10</v>
      </c>
      <c r="B90" s="23"/>
      <c r="C90" s="23"/>
      <c r="D90" s="23"/>
      <c r="E90" s="23"/>
      <c r="F90" s="23"/>
      <c r="G90" s="40">
        <f t="shared" si="7"/>
        <v>0</v>
      </c>
      <c r="H90" s="39"/>
      <c r="I90" s="38"/>
      <c r="K90" s="1"/>
    </row>
    <row r="91" spans="1:13" ht="15.75" thickBot="1" x14ac:dyDescent="0.35">
      <c r="A91" s="24" t="s">
        <v>9</v>
      </c>
      <c r="B91" s="23"/>
      <c r="C91" s="23"/>
      <c r="D91" s="23"/>
      <c r="E91" s="23"/>
      <c r="F91" s="23"/>
      <c r="G91" s="37"/>
      <c r="H91" s="36"/>
      <c r="I91" s="36"/>
      <c r="K91" s="1"/>
    </row>
    <row r="92" spans="1:13" ht="24.75" thickBot="1" x14ac:dyDescent="0.55000000000000004">
      <c r="A92" s="35" t="s">
        <v>8</v>
      </c>
      <c r="B92" s="9"/>
      <c r="C92" s="9"/>
      <c r="D92" s="9"/>
      <c r="E92" s="9"/>
      <c r="F92" s="9"/>
      <c r="G92" s="34">
        <f>SUM(G82:G91)</f>
        <v>0</v>
      </c>
      <c r="H92" s="168">
        <f>SUM(G80,I84:I91)</f>
        <v>0</v>
      </c>
      <c r="I92" s="169"/>
      <c r="J92" s="27" t="s">
        <v>7</v>
      </c>
      <c r="K92" s="1"/>
    </row>
    <row r="93" spans="1:13" s="13" customFormat="1" ht="15.75" thickBot="1" x14ac:dyDescent="0.35">
      <c r="A93" s="33"/>
      <c r="B93" s="33"/>
      <c r="C93" s="33"/>
      <c r="D93" s="33"/>
      <c r="E93" s="33"/>
      <c r="F93" s="33"/>
      <c r="G93" s="32"/>
      <c r="H93" s="31"/>
      <c r="I93" s="31"/>
      <c r="J93" s="3"/>
      <c r="K93" s="31"/>
    </row>
    <row r="94" spans="1:13" ht="50.25" customHeight="1" x14ac:dyDescent="0.5">
      <c r="A94" s="165" t="s">
        <v>6</v>
      </c>
      <c r="B94" s="165"/>
      <c r="C94" s="165"/>
      <c r="D94" s="165"/>
      <c r="E94" s="165"/>
      <c r="F94" s="165"/>
      <c r="G94" s="165"/>
      <c r="H94" s="165"/>
      <c r="I94" s="165"/>
      <c r="K94" s="1"/>
    </row>
    <row r="95" spans="1:13" s="23" customFormat="1" ht="24" x14ac:dyDescent="0.5">
      <c r="A95" s="30"/>
      <c r="B95" s="30"/>
      <c r="C95" s="30"/>
      <c r="D95" s="30"/>
      <c r="E95" s="30"/>
      <c r="F95" s="30"/>
      <c r="G95" s="30"/>
      <c r="H95" s="30"/>
      <c r="I95" s="30"/>
      <c r="J95" s="24"/>
    </row>
    <row r="96" spans="1:13" ht="24" x14ac:dyDescent="0.5">
      <c r="A96" s="29" t="s">
        <v>5</v>
      </c>
      <c r="B96" s="13"/>
      <c r="C96" s="13"/>
      <c r="D96" s="13"/>
      <c r="E96" s="13"/>
      <c r="F96" s="13"/>
      <c r="G96" s="28"/>
      <c r="I96" s="156">
        <f>G96*$D$32</f>
        <v>0</v>
      </c>
      <c r="J96" s="27" t="s">
        <v>4</v>
      </c>
      <c r="K96" s="13"/>
      <c r="L96" s="13"/>
      <c r="M96" s="13"/>
    </row>
    <row r="97" spans="1:11" s="23" customFormat="1" ht="15.75" thickBot="1" x14ac:dyDescent="0.35">
      <c r="A97" s="26"/>
      <c r="B97" s="26"/>
      <c r="C97" s="26"/>
      <c r="D97" s="26"/>
      <c r="E97" s="26"/>
      <c r="F97" s="26"/>
      <c r="G97" s="26"/>
      <c r="H97" s="25"/>
      <c r="I97" s="25"/>
      <c r="J97" s="24"/>
    </row>
    <row r="98" spans="1:11" s="12" customFormat="1" ht="24.75" thickBot="1" x14ac:dyDescent="0.55000000000000004">
      <c r="A98" s="22" t="s">
        <v>3</v>
      </c>
      <c r="B98" s="21"/>
      <c r="C98" s="21"/>
      <c r="D98" s="21"/>
      <c r="E98" s="21"/>
      <c r="F98" s="21"/>
      <c r="G98" s="20"/>
      <c r="H98" s="20"/>
      <c r="I98" s="19">
        <f>H92+I96</f>
        <v>0</v>
      </c>
      <c r="J98" s="14"/>
      <c r="K98" s="13"/>
    </row>
    <row r="99" spans="1:11" s="12" customFormat="1" ht="24.75" thickBot="1" x14ac:dyDescent="0.55000000000000004">
      <c r="A99" s="10" t="s">
        <v>2</v>
      </c>
      <c r="B99" s="18"/>
      <c r="C99" s="18"/>
      <c r="D99" s="18"/>
      <c r="E99" s="18"/>
      <c r="F99" s="18"/>
      <c r="G99" s="17"/>
      <c r="H99" s="16">
        <f>+I98-I73</f>
        <v>0</v>
      </c>
      <c r="I99" s="15"/>
      <c r="J99" s="14"/>
      <c r="K99" s="13"/>
    </row>
    <row r="100" spans="1:11" ht="15" customHeight="1" thickBot="1" x14ac:dyDescent="0.35">
      <c r="A100" s="162" t="s">
        <v>1</v>
      </c>
      <c r="B100" s="162"/>
      <c r="C100" s="162"/>
      <c r="D100" s="162"/>
      <c r="E100" s="162"/>
      <c r="F100" s="162"/>
      <c r="G100" s="162"/>
      <c r="H100" s="162"/>
      <c r="I100" s="162"/>
      <c r="J100" s="11"/>
      <c r="K100" s="1"/>
    </row>
    <row r="101" spans="1:11" ht="24.75" thickBot="1" x14ac:dyDescent="0.55000000000000004">
      <c r="A101" s="10" t="s">
        <v>0</v>
      </c>
      <c r="B101" s="9"/>
      <c r="C101" s="9"/>
      <c r="D101" s="9"/>
      <c r="E101" s="9"/>
      <c r="F101" s="9"/>
      <c r="G101" s="8"/>
      <c r="H101" s="7"/>
      <c r="I101" s="6"/>
      <c r="J101" s="5"/>
      <c r="K101" s="4">
        <v>3</v>
      </c>
    </row>
    <row r="103" spans="1:11" x14ac:dyDescent="0.3">
      <c r="A103" s="163"/>
      <c r="B103" s="163"/>
      <c r="C103" s="163"/>
      <c r="D103" s="163"/>
      <c r="E103" s="163"/>
      <c r="F103" s="163"/>
      <c r="G103" s="163"/>
      <c r="H103" s="163"/>
      <c r="I103" s="163"/>
      <c r="K103" s="1"/>
    </row>
    <row r="104" spans="1:11" x14ac:dyDescent="0.3">
      <c r="A104" s="163"/>
      <c r="B104" s="163"/>
      <c r="C104" s="163"/>
      <c r="D104" s="163"/>
      <c r="E104" s="163"/>
      <c r="F104" s="163"/>
      <c r="G104" s="163"/>
      <c r="H104" s="163"/>
      <c r="I104" s="163"/>
      <c r="K104" s="1"/>
    </row>
    <row r="105" spans="1:11" x14ac:dyDescent="0.3">
      <c r="A105" s="163"/>
      <c r="B105" s="163"/>
      <c r="C105" s="163"/>
      <c r="D105" s="163"/>
      <c r="E105" s="163"/>
      <c r="F105" s="163"/>
      <c r="G105" s="163"/>
      <c r="H105" s="163"/>
      <c r="I105" s="163"/>
      <c r="K105" s="1"/>
    </row>
  </sheetData>
  <protectedRanges>
    <protectedRange sqref="I101" name="Rango7"/>
    <protectedRange sqref="G96" name="Rango6"/>
    <protectedRange sqref="A84:I91" name="Rango5"/>
    <protectedRange sqref="G78:G79" name="Rango4"/>
    <protectedRange sqref="H65:H66" name="Rango3"/>
    <protectedRange sqref="H36:H60" name="Rango2"/>
    <protectedRange sqref="H14:H27" name="Rango1"/>
  </protectedRanges>
  <mergeCells count="14">
    <mergeCell ref="A100:I100"/>
    <mergeCell ref="A103:I105"/>
    <mergeCell ref="E64:F64"/>
    <mergeCell ref="A75:I75"/>
    <mergeCell ref="H77:I77"/>
    <mergeCell ref="A83:B83"/>
    <mergeCell ref="H92:I92"/>
    <mergeCell ref="A94:I94"/>
    <mergeCell ref="E35:F35"/>
    <mergeCell ref="A4:I4"/>
    <mergeCell ref="B8:G8"/>
    <mergeCell ref="B9:G9"/>
    <mergeCell ref="A11:I11"/>
    <mergeCell ref="A33:I33"/>
  </mergeCells>
  <printOptions horizontalCentered="1" verticalCentered="1"/>
  <pageMargins left="0.78740157480314965" right="0.78740157480314965" top="0.39370078740157483" bottom="0.47244094488188981" header="0.51181102362204722" footer="0.51181102362204722"/>
  <pageSetup paperSize="8" scale="60" orientation="portrait" cellComments="atEnd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</vt:lpstr>
      <vt:lpstr>Hoja1</vt:lpstr>
      <vt:lpstr>Anexo!Área_de_impresión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Jimenez</dc:creator>
  <cp:lastModifiedBy>Gemma Cosido</cp:lastModifiedBy>
  <cp:lastPrinted>2017-07-24T07:35:35Z</cp:lastPrinted>
  <dcterms:created xsi:type="dcterms:W3CDTF">2017-07-03T10:31:08Z</dcterms:created>
  <dcterms:modified xsi:type="dcterms:W3CDTF">2017-07-25T06:54:52Z</dcterms:modified>
</cp:coreProperties>
</file>